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AKO\Súťaže\Súťaže 2021\TEMAKO\Oravský hrad\Výzva na predkladanie ponúk\"/>
    </mc:Choice>
  </mc:AlternateContent>
  <xr:revisionPtr revIDLastSave="0" documentId="13_ncr:1_{E9035832-89D8-4995-9EC9-56DF02B08F7D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kapitulácia" sheetId="1" r:id="rId1"/>
    <sheet name="Krycí list stavby" sheetId="2" r:id="rId2"/>
    <sheet name="Kryci_list 4383" sheetId="3" r:id="rId3"/>
    <sheet name="Rekap 4383" sheetId="4" r:id="rId4"/>
    <sheet name="SO 4383" sheetId="5" r:id="rId5"/>
  </sheets>
  <definedNames>
    <definedName name="_xlnm.Print_Titles" localSheetId="3">'Rekap 4383'!$9:$9</definedName>
    <definedName name="_xlnm.Print_Titles" localSheetId="4">'SO 4383'!$8:$8</definedName>
  </definedNames>
  <calcPr calcId="181029"/>
</workbook>
</file>

<file path=xl/calcChain.xml><?xml version="1.0" encoding="utf-8"?>
<calcChain xmlns="http://schemas.openxmlformats.org/spreadsheetml/2006/main">
  <c r="F18" i="2" l="1"/>
  <c r="E18" i="2"/>
  <c r="D18" i="2"/>
  <c r="F8" i="1"/>
  <c r="J16" i="2" s="1"/>
  <c r="D8" i="1"/>
  <c r="J18" i="2" s="1"/>
  <c r="Z58" i="5"/>
  <c r="J17" i="3" s="1"/>
  <c r="S55" i="5"/>
  <c r="E17" i="4" s="1"/>
  <c r="V55" i="5"/>
  <c r="V57" i="5" s="1"/>
  <c r="F18" i="4" s="1"/>
  <c r="K54" i="5"/>
  <c r="J54" i="5"/>
  <c r="M54" i="5"/>
  <c r="L54" i="5"/>
  <c r="G55" i="5" s="1"/>
  <c r="I54" i="5"/>
  <c r="K53" i="5"/>
  <c r="J53" i="5"/>
  <c r="M53" i="5"/>
  <c r="L53" i="5"/>
  <c r="I53" i="5"/>
  <c r="F13" i="4"/>
  <c r="S47" i="5"/>
  <c r="E13" i="4" s="1"/>
  <c r="V47" i="5"/>
  <c r="K46" i="5"/>
  <c r="J46" i="5"/>
  <c r="M46" i="5"/>
  <c r="H47" i="5" s="1"/>
  <c r="L46" i="5"/>
  <c r="L47" i="5" s="1"/>
  <c r="B13" i="4" s="1"/>
  <c r="I46" i="5"/>
  <c r="I47" i="5" s="1"/>
  <c r="D13" i="4" s="1"/>
  <c r="K42" i="5"/>
  <c r="J42" i="5"/>
  <c r="M42" i="5"/>
  <c r="L42" i="5"/>
  <c r="I42" i="5"/>
  <c r="K41" i="5"/>
  <c r="J41" i="5"/>
  <c r="M41" i="5"/>
  <c r="L41" i="5"/>
  <c r="I41" i="5"/>
  <c r="K40" i="5"/>
  <c r="J40" i="5"/>
  <c r="M40" i="5"/>
  <c r="L40" i="5"/>
  <c r="I40" i="5"/>
  <c r="K39" i="5"/>
  <c r="J39" i="5"/>
  <c r="M39" i="5"/>
  <c r="L39" i="5"/>
  <c r="I39" i="5"/>
  <c r="K38" i="5"/>
  <c r="J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M35" i="5"/>
  <c r="L35" i="5"/>
  <c r="I35" i="5"/>
  <c r="K34" i="5"/>
  <c r="J34" i="5"/>
  <c r="S34" i="5"/>
  <c r="S43" i="5" s="1"/>
  <c r="E12" i="4" s="1"/>
  <c r="M34" i="5"/>
  <c r="L34" i="5"/>
  <c r="I34" i="5"/>
  <c r="K33" i="5"/>
  <c r="J33" i="5"/>
  <c r="V33" i="5"/>
  <c r="V43" i="5" s="1"/>
  <c r="F12" i="4" s="1"/>
  <c r="M33" i="5"/>
  <c r="L33" i="5"/>
  <c r="L43" i="5" s="1"/>
  <c r="B12" i="4" s="1"/>
  <c r="I33" i="5"/>
  <c r="K29" i="5"/>
  <c r="J29" i="5"/>
  <c r="M29" i="5"/>
  <c r="L29" i="5"/>
  <c r="I29" i="5"/>
  <c r="K28" i="5"/>
  <c r="J28" i="5"/>
  <c r="M28" i="5"/>
  <c r="L28" i="5"/>
  <c r="I28" i="5"/>
  <c r="K27" i="5"/>
  <c r="J27" i="5"/>
  <c r="M27" i="5"/>
  <c r="L27" i="5"/>
  <c r="I27" i="5"/>
  <c r="K26" i="5"/>
  <c r="J26" i="5"/>
  <c r="M26" i="5"/>
  <c r="L26" i="5"/>
  <c r="I26" i="5"/>
  <c r="K25" i="5"/>
  <c r="J25" i="5"/>
  <c r="M25" i="5"/>
  <c r="L25" i="5"/>
  <c r="I25" i="5"/>
  <c r="K24" i="5"/>
  <c r="J24" i="5"/>
  <c r="M24" i="5"/>
  <c r="L24" i="5"/>
  <c r="I24" i="5"/>
  <c r="K23" i="5"/>
  <c r="J23" i="5"/>
  <c r="M23" i="5"/>
  <c r="L23" i="5"/>
  <c r="I23" i="5"/>
  <c r="K22" i="5"/>
  <c r="J22" i="5"/>
  <c r="M22" i="5"/>
  <c r="L22" i="5"/>
  <c r="I22" i="5"/>
  <c r="K21" i="5"/>
  <c r="J21" i="5"/>
  <c r="M21" i="5"/>
  <c r="L21" i="5"/>
  <c r="I21" i="5"/>
  <c r="K20" i="5"/>
  <c r="J20" i="5"/>
  <c r="M20" i="5"/>
  <c r="L20" i="5"/>
  <c r="I20" i="5"/>
  <c r="K19" i="5"/>
  <c r="J19" i="5"/>
  <c r="M19" i="5"/>
  <c r="L19" i="5"/>
  <c r="I19" i="5"/>
  <c r="K18" i="5"/>
  <c r="J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V13" i="5"/>
  <c r="M13" i="5"/>
  <c r="L13" i="5"/>
  <c r="I13" i="5"/>
  <c r="K12" i="5"/>
  <c r="J12" i="5"/>
  <c r="M12" i="5"/>
  <c r="L12" i="5"/>
  <c r="I12" i="5"/>
  <c r="K11" i="5"/>
  <c r="I30" i="3" s="1"/>
  <c r="J30" i="3" s="1"/>
  <c r="J11" i="5"/>
  <c r="M11" i="5"/>
  <c r="L11" i="5"/>
  <c r="G30" i="5" s="1"/>
  <c r="I11" i="5"/>
  <c r="E7" i="1" l="1"/>
  <c r="E8" i="1" s="1"/>
  <c r="J17" i="2" s="1"/>
  <c r="J20" i="2" s="1"/>
  <c r="J20" i="3"/>
  <c r="M43" i="5"/>
  <c r="C12" i="4" s="1"/>
  <c r="G47" i="5"/>
  <c r="K58" i="5"/>
  <c r="K7" i="1" s="1"/>
  <c r="I43" i="5"/>
  <c r="D12" i="4" s="1"/>
  <c r="S57" i="5"/>
  <c r="E18" i="4" s="1"/>
  <c r="M30" i="5"/>
  <c r="C11" i="4" s="1"/>
  <c r="S30" i="5"/>
  <c r="E11" i="4" s="1"/>
  <c r="H43" i="5"/>
  <c r="L30" i="5"/>
  <c r="B11" i="4" s="1"/>
  <c r="V30" i="5"/>
  <c r="F11" i="4" s="1"/>
  <c r="G43" i="5"/>
  <c r="M47" i="5"/>
  <c r="C13" i="4" s="1"/>
  <c r="I55" i="5"/>
  <c r="D17" i="4" s="1"/>
  <c r="M55" i="5"/>
  <c r="C17" i="4" s="1"/>
  <c r="I30" i="5"/>
  <c r="D11" i="4" s="1"/>
  <c r="H30" i="5"/>
  <c r="G49" i="5"/>
  <c r="L55" i="5"/>
  <c r="L57" i="5" s="1"/>
  <c r="B18" i="4" s="1"/>
  <c r="D17" i="3" s="1"/>
  <c r="D17" i="2" s="1"/>
  <c r="F17" i="4"/>
  <c r="M49" i="5"/>
  <c r="C14" i="4" s="1"/>
  <c r="H55" i="5"/>
  <c r="V49" i="5" l="1"/>
  <c r="F14" i="4" s="1"/>
  <c r="M57" i="5"/>
  <c r="C18" i="4" s="1"/>
  <c r="E17" i="3" s="1"/>
  <c r="E17" i="2" s="1"/>
  <c r="I57" i="5"/>
  <c r="D18" i="4" s="1"/>
  <c r="F17" i="3" s="1"/>
  <c r="F17" i="2" s="1"/>
  <c r="V58" i="5"/>
  <c r="F20" i="4" s="1"/>
  <c r="H49" i="5"/>
  <c r="I49" i="5"/>
  <c r="D14" i="4" s="1"/>
  <c r="F16" i="3" s="1"/>
  <c r="F16" i="2" s="1"/>
  <c r="F20" i="2" s="1"/>
  <c r="H57" i="5"/>
  <c r="M58" i="5"/>
  <c r="C20" i="4" s="1"/>
  <c r="L49" i="5"/>
  <c r="H58" i="5"/>
  <c r="B17" i="4"/>
  <c r="G57" i="5"/>
  <c r="G58" i="5"/>
  <c r="S49" i="5"/>
  <c r="E16" i="3"/>
  <c r="E16" i="2" s="1"/>
  <c r="F24" i="3" l="1"/>
  <c r="F24" i="2" s="1"/>
  <c r="J23" i="3"/>
  <c r="F20" i="3"/>
  <c r="F23" i="3"/>
  <c r="F23" i="2" s="1"/>
  <c r="I58" i="5"/>
  <c r="E14" i="4"/>
  <c r="S58" i="5"/>
  <c r="E20" i="4" s="1"/>
  <c r="B14" i="4"/>
  <c r="D16" i="3" s="1"/>
  <c r="D16" i="2" s="1"/>
  <c r="L58" i="5"/>
  <c r="B20" i="4" s="1"/>
  <c r="F22" i="3"/>
  <c r="F22" i="2" s="1"/>
  <c r="J22" i="3"/>
  <c r="J22" i="2" s="1"/>
  <c r="J24" i="3"/>
  <c r="J24" i="2" s="1"/>
  <c r="J26" i="3" l="1"/>
  <c r="J23" i="2"/>
  <c r="J26" i="2" s="1"/>
  <c r="J28" i="2" s="1"/>
  <c r="D20" i="4"/>
  <c r="B7" i="1"/>
  <c r="J28" i="3" l="1"/>
  <c r="I29" i="3" s="1"/>
  <c r="J29" i="3" s="1"/>
  <c r="J31" i="3" s="1"/>
  <c r="C7" i="1"/>
  <c r="C8" i="1" s="1"/>
  <c r="B8" i="1"/>
  <c r="G7" i="1" l="1"/>
  <c r="G8" i="1" s="1"/>
  <c r="B9" i="1" l="1"/>
  <c r="B10" i="1" s="1"/>
  <c r="G10" i="1" l="1"/>
  <c r="I30" i="2"/>
  <c r="J30" i="2" s="1"/>
  <c r="I29" i="2"/>
  <c r="J29" i="2" s="1"/>
  <c r="J31" i="2" s="1"/>
  <c r="G9" i="1"/>
  <c r="G11" i="1" s="1"/>
</calcChain>
</file>

<file path=xl/sharedStrings.xml><?xml version="1.0" encoding="utf-8"?>
<sst xmlns="http://schemas.openxmlformats.org/spreadsheetml/2006/main" count="314" uniqueCount="158">
  <si>
    <t>Rekapitulácia rozpočtu</t>
  </si>
  <si>
    <t>Stavba Oravský hrad- reštaurovanie kultúrnej pamiatky, Stavba obytná II - Administratívny trakt 2.etapa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</si>
  <si>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</si>
  <si>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</si>
  <si>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</si>
  <si>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</si>
  <si>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</si>
  <si>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</si>
  <si>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</si>
  <si>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</si>
  <si>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</si>
  <si>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</si>
  <si>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Reštaurovanie fasády a podchodu</t>
  </si>
  <si>
    <t>Krycí list rozpočtu</t>
  </si>
  <si>
    <t xml:space="preserve">Miesto:  </t>
  </si>
  <si>
    <t>Objekt Reštaurovanie fasády a podchodu</t>
  </si>
  <si>
    <t xml:space="preserve">Ks: </t>
  </si>
  <si>
    <t xml:space="preserve">Zákazka: </t>
  </si>
  <si>
    <t xml:space="preserve">Spracoval: </t>
  </si>
  <si>
    <t xml:space="preserve">Dňa </t>
  </si>
  <si>
    <t>Odberateľ: Oravské múzeum P. O. Hviezdoslava, Dolný Kubín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</si>
  <si>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</si>
  <si>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</si>
  <si>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</si>
  <si>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</si>
  <si>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</si>
  <si>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</si>
  <si>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</si>
  <si>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</si>
  <si>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</si>
  <si>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</si>
  <si>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</si>
  <si>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</si>
  <si>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</si>
  <si>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</si>
  <si>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</si>
  <si>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</si>
  <si>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</si>
  <si>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</si>
  <si>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</si>
  <si>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</si>
  <si>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</si>
  <si>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</si>
  <si>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</si>
  <si>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</si>
  <si>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</si>
  <si>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</si>
  <si>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</si>
  <si>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</si>
  <si>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</si>
  <si>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</si>
  <si>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</si>
  <si>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</si>
  <si>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</si>
  <si>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</si>
  <si>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</si>
  <si>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</si>
  <si>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</si>
  <si>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</si>
  <si>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</si>
  <si>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</si>
  <si>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</si>
  <si>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</si>
  <si>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</si>
  <si>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</si>
  <si>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</si>
  <si>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</si>
  <si>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OSTATNÉ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</si>
  <si>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</si>
  <si>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</si>
  <si>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</si>
  <si>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</si>
  <si>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</si>
  <si>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</si>
  <si>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</si>
  <si>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</si>
  <si>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</si>
  <si>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</si>
  <si>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</si>
  <si>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</si>
  <si>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Oravský hrad- reštaurovanie kultúrnej pamiatky, Stavba obytná II - Administratívny trakt 2.etapa</t>
  </si>
  <si>
    <t xml:space="preserve">  2/A 2</t>
  </si>
  <si>
    <t xml:space="preserve"> 216904111</t>
  </si>
  <si>
    <t>Oplach fasády striekajúcou vodou</t>
  </si>
  <si>
    <t>m2</t>
  </si>
  <si>
    <t xml:space="preserve"> 216904391</t>
  </si>
  <si>
    <t>Príplatok za ručné dočistenie oceľovou kefou</t>
  </si>
  <si>
    <t xml:space="preserve"> 289902111</t>
  </si>
  <si>
    <t>Otlčenie , osekanie alebo oškrabanie vrstiev novodobých omietok  stien,  -0,06300t</t>
  </si>
  <si>
    <t xml:space="preserve"> 11/A 1</t>
  </si>
  <si>
    <t xml:space="preserve"> 622421121</t>
  </si>
  <si>
    <t>Vonkajšia omietka stien fasády a podchodu vápenná alebo vápennocementová hrubá zatretá</t>
  </si>
  <si>
    <t xml:space="preserve"> 622467311</t>
  </si>
  <si>
    <t>Príprava vonkajšieho podkladu stien penetrácia hĺbková Sokrat 2808</t>
  </si>
  <si>
    <t xml:space="preserve"> 622467703</t>
  </si>
  <si>
    <t>Vonkajší sanačný systém stien, podkladná dvojvrstvová omietka jadro</t>
  </si>
  <si>
    <t xml:space="preserve"> 622472006</t>
  </si>
  <si>
    <t>Reštaurovanie kamenných prvkov - portál na severovýchodnej fasáde - vstup do I. NP</t>
  </si>
  <si>
    <t>kpl</t>
  </si>
  <si>
    <t>R/RE</t>
  </si>
  <si>
    <t xml:space="preserve"> 073844261R1</t>
  </si>
  <si>
    <t xml:space="preserve">Zhotovenie náteru alebo úpravy povrchových plôch pačokovaním svetlosti vápenným náterom fasády a podchodu </t>
  </si>
  <si>
    <t xml:space="preserve"> 073844261R2</t>
  </si>
  <si>
    <t>Zhotovenie náteru fasády a podchodu -  patinácia povrchu vzhľadom na celkový dojem</t>
  </si>
  <si>
    <t xml:space="preserve"> 073844261R3</t>
  </si>
  <si>
    <t>Zhotovenie náteru -  lokálna hydrofobizácia</t>
  </si>
  <si>
    <t xml:space="preserve"> 264261111</t>
  </si>
  <si>
    <t>Reštaurovanie kamenných prvkov - portál na severovýchodnej fasáde - vstup do II. NP</t>
  </si>
  <si>
    <t>Reštaurovanie kamenných prvkov - portál na severozápadnej fasáde - vstup do podjazdu</t>
  </si>
  <si>
    <t xml:space="preserve"> 612525545</t>
  </si>
  <si>
    <t>Reštaurovanie kamenných prvkov -schody v podjazde</t>
  </si>
  <si>
    <t>Reštaurovanie kamenných prvkov - erby na juhovýchodnej fasáde objektu</t>
  </si>
  <si>
    <t>Reštaurovanie kamenných prvkov - okienko s mrežou na juhovýchodnej fasáde objektu</t>
  </si>
  <si>
    <t xml:space="preserve"> 622421121R2</t>
  </si>
  <si>
    <t>Vonkajšia omietka stien fasády a podchodu  vápenná alebo vápennocementová hrubá zatretá - ošetrovanie povrchu po aplikácii</t>
  </si>
  <si>
    <t xml:space="preserve"> 622421131_R</t>
  </si>
  <si>
    <t>Vonkajšia omietka stien fasády a podchodu vápenná  - umelecko remeselná činnosť</t>
  </si>
  <si>
    <t xml:space="preserve"> 622463325R.1</t>
  </si>
  <si>
    <t>Konzervácia omietok fasády a podchodu - Umelecko-remeselne</t>
  </si>
  <si>
    <t xml:space="preserve"> 622472006R</t>
  </si>
  <si>
    <t>Príprava podkladu fasády a podchodu -  penetrácia</t>
  </si>
  <si>
    <t xml:space="preserve"> 289902211</t>
  </si>
  <si>
    <t>Otlčenie alebo osekanie vrstiev omietok poškodených vlhkosťou,  -0,06300t</t>
  </si>
  <si>
    <t xml:space="preserve">  3/A 1</t>
  </si>
  <si>
    <t xml:space="preserve"> 941941031</t>
  </si>
  <si>
    <t>Montáž lešenia ľahkého pracovného radového s podlahami šírky od 0, 80 do 1,00 m a výšky do 10 m</t>
  </si>
  <si>
    <t xml:space="preserve"> 941941191</t>
  </si>
  <si>
    <t>Príplatok za prvý a každý ďalší i začatý mesiac použitia lešenia k cene -1031</t>
  </si>
  <si>
    <t xml:space="preserve"> 941955004</t>
  </si>
  <si>
    <t>Lešenie ľahké pracovné pomocné, s výškou lešeňovej podlahy nad 2,50 do 3,5 m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</si>
  <si>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</si>
  <si>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</si>
  <si>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</si>
  <si>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952901111</t>
  </si>
  <si>
    <t>Vyčistenie budov po realizácii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</si>
  <si>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</si>
  <si>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</si>
  <si>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</si>
  <si>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</si>
  <si>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</si>
  <si>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</si>
  <si>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</si>
  <si>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</si>
  <si>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979089602</t>
  </si>
  <si>
    <t>Poplatok za skládku odpadov zo stavieb a - ostatné</t>
  </si>
  <si>
    <t xml:space="preserve"> 14/C 1</t>
  </si>
  <si>
    <t xml:space="preserve"> 999281112</t>
  </si>
  <si>
    <t>Presun hmôt pre opravy a údržbu v objektoch do výšky 36 m</t>
  </si>
  <si>
    <t xml:space="preserve"> 0002000R2</t>
  </si>
  <si>
    <t>dozor reštaurátora</t>
  </si>
  <si>
    <t>ks</t>
  </si>
  <si>
    <t xml:space="preserve"> 000600042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</si>
  <si>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</si>
  <si>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</si>
  <si>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</si>
  <si>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</si>
  <si>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</si>
  <si>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Dátum: 6.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</si>
</sst>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4" fontId="5" fillId="0" borderId="25" xfId="0" applyNumberFormat="1" applyFont="1" applyFill="1" applyBorder="1"/>
    <xf numFmtId="14" fontId="4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4.4" x14ac:dyDescent="0.3"/>
  <cols>
    <col min="1" max="1" width="35.6640625" customWidth="1"/>
    <col min="2" max="3" width="15.6640625" customWidth="1"/>
    <col min="4" max="6" width="8.6640625" customWidth="1"/>
    <col min="7" max="7" width="15.6640625" customWidth="1"/>
    <col min="8" max="8" width="3.6640625" customWidth="1"/>
    <col min="9" max="26" width="0" hidden="1" customWidth="1"/>
    <col min="27" max="16384" width="9.1093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3">
      <c r="A4" s="185" t="s">
        <v>1</v>
      </c>
      <c r="B4" s="185"/>
      <c r="C4" s="185"/>
      <c r="D4" s="185"/>
      <c r="E4" s="185"/>
      <c r="F4" s="8">
        <v>0.2</v>
      </c>
      <c r="G4" s="8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61" t="s">
        <v>12</v>
      </c>
      <c r="B7" s="68">
        <f>'SO 4383'!I58-Rekapitulácia!D7</f>
        <v>0</v>
      </c>
      <c r="C7" s="68">
        <f>'Kryci_list 4383'!J26</f>
        <v>0</v>
      </c>
      <c r="D7" s="68">
        <v>0</v>
      </c>
      <c r="E7" s="68">
        <f>'Kryci_list 4383'!J17</f>
        <v>0</v>
      </c>
      <c r="F7" s="68">
        <v>0</v>
      </c>
      <c r="G7" s="68">
        <f>B7+C7+D7+E7+F7</f>
        <v>0</v>
      </c>
      <c r="K7">
        <f>'SO 4383'!K58</f>
        <v>0</v>
      </c>
      <c r="Q7">
        <v>30.126000000000001</v>
      </c>
    </row>
    <row r="8" spans="1:26" x14ac:dyDescent="0.3">
      <c r="A8" s="178" t="s">
        <v>152</v>
      </c>
      <c r="B8" s="179">
        <f>SUM(B7:B7)</f>
        <v>0</v>
      </c>
      <c r="C8" s="179">
        <f>SUM(C7:C7)</f>
        <v>0</v>
      </c>
      <c r="D8" s="179">
        <f>SUM(D7:D7)</f>
        <v>0</v>
      </c>
      <c r="E8" s="179">
        <f>SUM(E7:E7)</f>
        <v>0</v>
      </c>
      <c r="F8" s="179">
        <f>SUM(F7:F7)</f>
        <v>0</v>
      </c>
      <c r="G8" s="179">
        <f>SUM(G7:G7)-SUM(Z7:Z7)</f>
        <v>0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x14ac:dyDescent="0.3">
      <c r="A9" s="176" t="s">
        <v>153</v>
      </c>
      <c r="B9" s="177">
        <f>G8-SUM(Rekapitulácia!K7:'Rekapitulácia'!K7)*1</f>
        <v>0</v>
      </c>
      <c r="C9" s="177"/>
      <c r="D9" s="177"/>
      <c r="E9" s="177"/>
      <c r="F9" s="177"/>
      <c r="G9" s="177">
        <f>ROUND(((ROUND(B9,2)*20)/100),2)*1</f>
        <v>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x14ac:dyDescent="0.3">
      <c r="A10" s="5" t="s">
        <v>154</v>
      </c>
      <c r="B10" s="174">
        <f>(G8-B9)</f>
        <v>0</v>
      </c>
      <c r="C10" s="174"/>
      <c r="D10" s="174"/>
      <c r="E10" s="174"/>
      <c r="F10" s="174"/>
      <c r="G10" s="174">
        <f>ROUND(((ROUND(B10,2)*0)/100),2)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3">
      <c r="A11" s="5" t="s">
        <v>155</v>
      </c>
      <c r="B11" s="174"/>
      <c r="C11" s="174"/>
      <c r="D11" s="174"/>
      <c r="E11" s="174"/>
      <c r="F11" s="174"/>
      <c r="G11" s="174">
        <f>SUM(G8:G10)</f>
        <v>0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3">
      <c r="A12" s="10"/>
      <c r="B12" s="175"/>
      <c r="C12" s="175"/>
      <c r="D12" s="175"/>
      <c r="E12" s="175"/>
      <c r="F12" s="175"/>
      <c r="G12" s="175"/>
    </row>
    <row r="13" spans="1:26" x14ac:dyDescent="0.3">
      <c r="A13" s="10"/>
      <c r="B13" s="175"/>
      <c r="C13" s="175"/>
      <c r="D13" s="175"/>
      <c r="E13" s="175"/>
      <c r="F13" s="175"/>
      <c r="G13" s="175"/>
    </row>
    <row r="14" spans="1:26" x14ac:dyDescent="0.3">
      <c r="A14" s="10"/>
      <c r="B14" s="175"/>
      <c r="C14" s="175"/>
      <c r="D14" s="175"/>
      <c r="E14" s="175"/>
      <c r="F14" s="175"/>
      <c r="G14" s="175"/>
    </row>
    <row r="15" spans="1:26" x14ac:dyDescent="0.3">
      <c r="A15" s="10"/>
      <c r="B15" s="175"/>
      <c r="C15" s="175"/>
      <c r="D15" s="175"/>
      <c r="E15" s="175"/>
      <c r="F15" s="175"/>
      <c r="G15" s="175"/>
    </row>
    <row r="16" spans="1:26" x14ac:dyDescent="0.3">
      <c r="A16" s="10"/>
      <c r="B16" s="175"/>
      <c r="C16" s="175"/>
      <c r="D16" s="175"/>
      <c r="E16" s="175"/>
      <c r="F16" s="175"/>
      <c r="G16" s="175"/>
    </row>
    <row r="17" spans="1:7" x14ac:dyDescent="0.3">
      <c r="A17" s="10"/>
      <c r="B17" s="175"/>
      <c r="C17" s="175"/>
      <c r="D17" s="175"/>
      <c r="E17" s="175"/>
      <c r="F17" s="175"/>
      <c r="G17" s="175"/>
    </row>
    <row r="18" spans="1:7" x14ac:dyDescent="0.3">
      <c r="A18" s="10"/>
      <c r="B18" s="175"/>
      <c r="C18" s="175"/>
      <c r="D18" s="175"/>
      <c r="E18" s="175"/>
      <c r="F18" s="175"/>
      <c r="G18" s="175"/>
    </row>
    <row r="19" spans="1:7" x14ac:dyDescent="0.3">
      <c r="A19" s="10"/>
      <c r="B19" s="175"/>
      <c r="C19" s="175"/>
      <c r="D19" s="175"/>
      <c r="E19" s="175"/>
      <c r="F19" s="175"/>
      <c r="G19" s="175"/>
    </row>
    <row r="20" spans="1:7" x14ac:dyDescent="0.3">
      <c r="A20" s="10"/>
      <c r="B20" s="175"/>
      <c r="C20" s="175"/>
      <c r="D20" s="175"/>
      <c r="E20" s="175"/>
      <c r="F20" s="175"/>
      <c r="G20" s="175"/>
    </row>
    <row r="21" spans="1:7" x14ac:dyDescent="0.3">
      <c r="A21" s="10"/>
      <c r="B21" s="175"/>
      <c r="C21" s="175"/>
      <c r="D21" s="175"/>
      <c r="E21" s="175"/>
      <c r="F21" s="175"/>
      <c r="G21" s="175"/>
    </row>
    <row r="22" spans="1:7" x14ac:dyDescent="0.3">
      <c r="A22" s="10"/>
      <c r="B22" s="175"/>
      <c r="C22" s="175"/>
      <c r="D22" s="175"/>
      <c r="E22" s="175"/>
      <c r="F22" s="175"/>
      <c r="G22" s="175"/>
    </row>
    <row r="23" spans="1:7" x14ac:dyDescent="0.3">
      <c r="A23" s="10"/>
      <c r="B23" s="175"/>
      <c r="C23" s="175"/>
      <c r="D23" s="175"/>
      <c r="E23" s="175"/>
      <c r="F23" s="175"/>
      <c r="G23" s="175"/>
    </row>
    <row r="24" spans="1:7" x14ac:dyDescent="0.3">
      <c r="A24" s="10"/>
      <c r="B24" s="175"/>
      <c r="C24" s="175"/>
      <c r="D24" s="175"/>
      <c r="E24" s="175"/>
      <c r="F24" s="175"/>
      <c r="G24" s="175"/>
    </row>
    <row r="25" spans="1:7" x14ac:dyDescent="0.3">
      <c r="A25" s="10"/>
      <c r="B25" s="175"/>
      <c r="C25" s="175"/>
      <c r="D25" s="175"/>
      <c r="E25" s="175"/>
      <c r="F25" s="175"/>
      <c r="G25" s="175"/>
    </row>
    <row r="26" spans="1:7" x14ac:dyDescent="0.3">
      <c r="A26" s="10"/>
      <c r="B26" s="175"/>
      <c r="C26" s="175"/>
      <c r="D26" s="175"/>
      <c r="E26" s="175"/>
      <c r="F26" s="175"/>
      <c r="G26" s="175"/>
    </row>
    <row r="27" spans="1:7" x14ac:dyDescent="0.3">
      <c r="A27" s="10"/>
      <c r="B27" s="175"/>
      <c r="C27" s="175"/>
      <c r="D27" s="175"/>
      <c r="E27" s="175"/>
      <c r="F27" s="175"/>
      <c r="G27" s="175"/>
    </row>
    <row r="28" spans="1:7" x14ac:dyDescent="0.3">
      <c r="A28" s="10"/>
      <c r="B28" s="175"/>
      <c r="C28" s="175"/>
      <c r="D28" s="175"/>
      <c r="E28" s="175"/>
      <c r="F28" s="175"/>
      <c r="G28" s="175"/>
    </row>
    <row r="29" spans="1:7" x14ac:dyDescent="0.3">
      <c r="A29" s="10"/>
      <c r="B29" s="175"/>
      <c r="C29" s="175"/>
      <c r="D29" s="175"/>
      <c r="E29" s="175"/>
      <c r="F29" s="175"/>
      <c r="G29" s="175"/>
    </row>
    <row r="30" spans="1:7" x14ac:dyDescent="0.3">
      <c r="A30" s="10"/>
      <c r="B30" s="175"/>
      <c r="C30" s="175"/>
      <c r="D30" s="175"/>
      <c r="E30" s="175"/>
      <c r="F30" s="175"/>
      <c r="G30" s="175"/>
    </row>
    <row r="31" spans="1:7" x14ac:dyDescent="0.3">
      <c r="A31" s="10"/>
      <c r="B31" s="175"/>
      <c r="C31" s="175"/>
      <c r="D31" s="175"/>
      <c r="E31" s="175"/>
      <c r="F31" s="175"/>
      <c r="G31" s="175"/>
    </row>
    <row r="32" spans="1:7" x14ac:dyDescent="0.3">
      <c r="A32" s="10"/>
      <c r="B32" s="175"/>
      <c r="C32" s="175"/>
      <c r="D32" s="175"/>
      <c r="E32" s="175"/>
      <c r="F32" s="175"/>
      <c r="G32" s="175"/>
    </row>
    <row r="33" spans="1:7" x14ac:dyDescent="0.3">
      <c r="A33" s="10"/>
      <c r="B33" s="175"/>
      <c r="C33" s="175"/>
      <c r="D33" s="175"/>
      <c r="E33" s="175"/>
      <c r="F33" s="175"/>
      <c r="G33" s="175"/>
    </row>
    <row r="34" spans="1:7" x14ac:dyDescent="0.3">
      <c r="A34" s="1"/>
      <c r="B34" s="140"/>
      <c r="C34" s="140"/>
      <c r="D34" s="140"/>
      <c r="E34" s="140"/>
      <c r="F34" s="140"/>
      <c r="G34" s="140"/>
    </row>
    <row r="35" spans="1:7" x14ac:dyDescent="0.3">
      <c r="A35" s="1"/>
      <c r="B35" s="140"/>
      <c r="C35" s="140"/>
      <c r="D35" s="140"/>
      <c r="E35" s="140"/>
      <c r="F35" s="140"/>
      <c r="G35" s="140"/>
    </row>
    <row r="36" spans="1:7" x14ac:dyDescent="0.3">
      <c r="A36" s="1"/>
      <c r="B36" s="140"/>
      <c r="C36" s="140"/>
      <c r="D36" s="140"/>
      <c r="E36" s="140"/>
      <c r="F36" s="140"/>
      <c r="G36" s="140"/>
    </row>
    <row r="37" spans="1:7" x14ac:dyDescent="0.3">
      <c r="A37" s="1"/>
      <c r="B37" s="140"/>
      <c r="C37" s="140"/>
      <c r="D37" s="140"/>
      <c r="E37" s="140"/>
      <c r="F37" s="140"/>
      <c r="G37" s="140"/>
    </row>
    <row r="38" spans="1:7" x14ac:dyDescent="0.3">
      <c r="A38" s="1"/>
      <c r="B38" s="140"/>
      <c r="C38" s="140"/>
      <c r="D38" s="140"/>
      <c r="E38" s="140"/>
      <c r="F38" s="140"/>
      <c r="G38" s="140"/>
    </row>
    <row r="39" spans="1:7" x14ac:dyDescent="0.3">
      <c r="A39" s="1"/>
      <c r="B39" s="140"/>
      <c r="C39" s="140"/>
      <c r="D39" s="140"/>
      <c r="E39" s="140"/>
      <c r="F39" s="140"/>
      <c r="G39" s="140"/>
    </row>
    <row r="40" spans="1:7" x14ac:dyDescent="0.3">
      <c r="A40" s="1"/>
      <c r="B40" s="140"/>
      <c r="C40" s="140"/>
      <c r="D40" s="140"/>
      <c r="E40" s="140"/>
      <c r="F40" s="140"/>
      <c r="G40" s="140"/>
    </row>
    <row r="41" spans="1:7" x14ac:dyDescent="0.3">
      <c r="A41" s="1"/>
      <c r="B41" s="140"/>
      <c r="C41" s="140"/>
      <c r="D41" s="140"/>
      <c r="E41" s="140"/>
      <c r="F41" s="140"/>
      <c r="G41" s="140"/>
    </row>
    <row r="42" spans="1:7" x14ac:dyDescent="0.3">
      <c r="A42" s="1"/>
      <c r="B42" s="140"/>
      <c r="C42" s="140"/>
      <c r="D42" s="140"/>
      <c r="E42" s="140"/>
      <c r="F42" s="140"/>
      <c r="G42" s="140"/>
    </row>
    <row r="43" spans="1:7" x14ac:dyDescent="0.3">
      <c r="A43" s="1"/>
      <c r="B43" s="140"/>
      <c r="C43" s="140"/>
      <c r="D43" s="140"/>
      <c r="E43" s="140"/>
      <c r="F43" s="140"/>
      <c r="G43" s="140"/>
    </row>
    <row r="44" spans="1:7" x14ac:dyDescent="0.3">
      <c r="A44" s="1"/>
      <c r="B44" s="140"/>
      <c r="C44" s="140"/>
      <c r="D44" s="140"/>
      <c r="E44" s="140"/>
      <c r="F44" s="140"/>
      <c r="G44" s="140"/>
    </row>
    <row r="45" spans="1:7" x14ac:dyDescent="0.3">
      <c r="A45" s="1"/>
      <c r="B45" s="140"/>
      <c r="C45" s="140"/>
      <c r="D45" s="140"/>
      <c r="E45" s="140"/>
      <c r="F45" s="140"/>
      <c r="G45" s="140"/>
    </row>
    <row r="46" spans="1:7" x14ac:dyDescent="0.3">
      <c r="A46" s="1"/>
      <c r="B46" s="140"/>
      <c r="C46" s="140"/>
      <c r="D46" s="140"/>
      <c r="E46" s="140"/>
      <c r="F46" s="140"/>
      <c r="G46" s="140"/>
    </row>
    <row r="47" spans="1:7" x14ac:dyDescent="0.3">
      <c r="A47" s="1"/>
      <c r="B47" s="140"/>
      <c r="C47" s="140"/>
      <c r="D47" s="140"/>
      <c r="E47" s="140"/>
      <c r="F47" s="140"/>
      <c r="G47" s="140"/>
    </row>
    <row r="48" spans="1:7" x14ac:dyDescent="0.3">
      <c r="A48" s="1"/>
      <c r="B48" s="140"/>
      <c r="C48" s="140"/>
      <c r="D48" s="140"/>
      <c r="E48" s="140"/>
      <c r="F48" s="140"/>
      <c r="G48" s="140"/>
    </row>
    <row r="49" spans="1:7" x14ac:dyDescent="0.3">
      <c r="A49" s="1"/>
      <c r="B49" s="140"/>
      <c r="C49" s="140"/>
      <c r="D49" s="140"/>
      <c r="E49" s="140"/>
      <c r="F49" s="140"/>
      <c r="G49" s="140"/>
    </row>
    <row r="50" spans="1:7" x14ac:dyDescent="0.3">
      <c r="A50" s="1"/>
      <c r="B50" s="140"/>
      <c r="C50" s="140"/>
      <c r="D50" s="140"/>
      <c r="E50" s="140"/>
      <c r="F50" s="140"/>
      <c r="G50" s="140"/>
    </row>
    <row r="51" spans="1:7" x14ac:dyDescent="0.3">
      <c r="B51" s="173"/>
      <c r="C51" s="173"/>
      <c r="D51" s="173"/>
      <c r="E51" s="173"/>
      <c r="F51" s="173"/>
      <c r="G51" s="173"/>
    </row>
    <row r="52" spans="1:7" x14ac:dyDescent="0.3">
      <c r="B52" s="173"/>
      <c r="C52" s="173"/>
      <c r="D52" s="173"/>
      <c r="E52" s="173"/>
      <c r="F52" s="173"/>
      <c r="G52" s="173"/>
    </row>
    <row r="53" spans="1:7" x14ac:dyDescent="0.3">
      <c r="B53" s="173"/>
      <c r="C53" s="173"/>
      <c r="D53" s="173"/>
      <c r="E53" s="173"/>
      <c r="F53" s="173"/>
      <c r="G53" s="173"/>
    </row>
    <row r="54" spans="1:7" x14ac:dyDescent="0.3">
      <c r="B54" s="173"/>
      <c r="C54" s="173"/>
      <c r="D54" s="173"/>
      <c r="E54" s="173"/>
      <c r="F54" s="173"/>
      <c r="G54" s="173"/>
    </row>
    <row r="55" spans="1:7" x14ac:dyDescent="0.3">
      <c r="B55" s="173"/>
      <c r="C55" s="173"/>
      <c r="D55" s="173"/>
      <c r="E55" s="173"/>
      <c r="F55" s="173"/>
      <c r="G55" s="173"/>
    </row>
    <row r="56" spans="1:7" x14ac:dyDescent="0.3">
      <c r="B56" s="173"/>
      <c r="C56" s="173"/>
      <c r="D56" s="173"/>
      <c r="E56" s="173"/>
      <c r="F56" s="173"/>
      <c r="G56" s="173"/>
    </row>
    <row r="57" spans="1:7" x14ac:dyDescent="0.3">
      <c r="B57" s="173"/>
      <c r="C57" s="173"/>
      <c r="D57" s="173"/>
      <c r="E57" s="173"/>
      <c r="F57" s="173"/>
      <c r="G57" s="173"/>
    </row>
    <row r="58" spans="1:7" x14ac:dyDescent="0.3">
      <c r="B58" s="173"/>
      <c r="C58" s="173"/>
      <c r="D58" s="173"/>
      <c r="E58" s="173"/>
      <c r="F58" s="173"/>
      <c r="G58" s="173"/>
    </row>
    <row r="59" spans="1:7" x14ac:dyDescent="0.3">
      <c r="B59" s="173"/>
      <c r="C59" s="173"/>
      <c r="D59" s="173"/>
      <c r="E59" s="173"/>
      <c r="F59" s="173"/>
      <c r="G59" s="173"/>
    </row>
    <row r="60" spans="1:7" x14ac:dyDescent="0.3">
      <c r="B60" s="173"/>
      <c r="C60" s="173"/>
      <c r="D60" s="173"/>
      <c r="E60" s="173"/>
      <c r="F60" s="173"/>
      <c r="G60" s="173"/>
    </row>
    <row r="61" spans="1:7" x14ac:dyDescent="0.3">
      <c r="B61" s="173"/>
      <c r="C61" s="173"/>
      <c r="D61" s="173"/>
      <c r="E61" s="173"/>
      <c r="F61" s="173"/>
      <c r="G61" s="173"/>
    </row>
    <row r="62" spans="1:7" x14ac:dyDescent="0.3">
      <c r="B62" s="173"/>
      <c r="C62" s="173"/>
      <c r="D62" s="173"/>
      <c r="E62" s="173"/>
      <c r="F62" s="173"/>
      <c r="G62" s="173"/>
    </row>
    <row r="63" spans="1:7" x14ac:dyDescent="0.3">
      <c r="B63" s="173"/>
      <c r="C63" s="173"/>
      <c r="D63" s="173"/>
      <c r="E63" s="173"/>
      <c r="F63" s="173"/>
      <c r="G63" s="173"/>
    </row>
    <row r="64" spans="1:7" x14ac:dyDescent="0.3">
      <c r="B64" s="173"/>
      <c r="C64" s="173"/>
      <c r="D64" s="173"/>
      <c r="E64" s="173"/>
      <c r="F64" s="173"/>
      <c r="G64" s="173"/>
    </row>
    <row r="65" spans="2:7" x14ac:dyDescent="0.3">
      <c r="B65" s="173"/>
      <c r="C65" s="173"/>
      <c r="D65" s="173"/>
      <c r="E65" s="173"/>
      <c r="F65" s="173"/>
      <c r="G65" s="173"/>
    </row>
    <row r="66" spans="2:7" x14ac:dyDescent="0.3">
      <c r="B66" s="173"/>
      <c r="C66" s="173"/>
      <c r="D66" s="173"/>
      <c r="E66" s="173"/>
      <c r="F66" s="173"/>
      <c r="G66" s="173"/>
    </row>
    <row r="67" spans="2:7" x14ac:dyDescent="0.3">
      <c r="B67" s="173"/>
      <c r="C67" s="173"/>
      <c r="D67" s="173"/>
      <c r="E67" s="173"/>
      <c r="F67" s="173"/>
      <c r="G67" s="173"/>
    </row>
    <row r="68" spans="2:7" x14ac:dyDescent="0.3">
      <c r="B68" s="173"/>
      <c r="C68" s="173"/>
      <c r="D68" s="173"/>
      <c r="E68" s="173"/>
      <c r="F68" s="173"/>
      <c r="G68" s="173"/>
    </row>
    <row r="69" spans="2:7" x14ac:dyDescent="0.3">
      <c r="B69" s="173"/>
      <c r="C69" s="173"/>
      <c r="D69" s="173"/>
      <c r="E69" s="173"/>
      <c r="F69" s="173"/>
      <c r="G69" s="173"/>
    </row>
    <row r="70" spans="2:7" x14ac:dyDescent="0.3">
      <c r="B70" s="173"/>
      <c r="C70" s="173"/>
      <c r="D70" s="173"/>
      <c r="E70" s="173"/>
      <c r="F70" s="173"/>
      <c r="G70" s="173"/>
    </row>
    <row r="71" spans="2:7" x14ac:dyDescent="0.3">
      <c r="B71" s="173"/>
      <c r="C71" s="173"/>
      <c r="D71" s="173"/>
      <c r="E71" s="173"/>
      <c r="F71" s="173"/>
      <c r="G71" s="173"/>
    </row>
    <row r="72" spans="2:7" x14ac:dyDescent="0.3">
      <c r="B72" s="173"/>
      <c r="C72" s="173"/>
      <c r="D72" s="173"/>
      <c r="E72" s="173"/>
      <c r="F72" s="173"/>
      <c r="G72" s="173"/>
    </row>
    <row r="73" spans="2:7" x14ac:dyDescent="0.3">
      <c r="B73" s="173"/>
      <c r="C73" s="173"/>
      <c r="D73" s="173"/>
      <c r="E73" s="173"/>
      <c r="F73" s="173"/>
      <c r="G73" s="173"/>
    </row>
    <row r="74" spans="2:7" x14ac:dyDescent="0.3">
      <c r="B74" s="173"/>
      <c r="C74" s="173"/>
      <c r="D74" s="173"/>
      <c r="E74" s="173"/>
      <c r="F74" s="173"/>
      <c r="G74" s="173"/>
    </row>
    <row r="75" spans="2:7" x14ac:dyDescent="0.3">
      <c r="B75" s="173"/>
      <c r="C75" s="173"/>
      <c r="D75" s="173"/>
      <c r="E75" s="173"/>
      <c r="F75" s="173"/>
      <c r="G75" s="173"/>
    </row>
    <row r="76" spans="2:7" x14ac:dyDescent="0.3">
      <c r="B76" s="173"/>
      <c r="C76" s="173"/>
      <c r="D76" s="173"/>
      <c r="E76" s="173"/>
      <c r="F76" s="173"/>
      <c r="G76" s="173"/>
    </row>
    <row r="77" spans="2:7" x14ac:dyDescent="0.3">
      <c r="B77" s="173"/>
      <c r="C77" s="173"/>
      <c r="D77" s="173"/>
      <c r="E77" s="173"/>
      <c r="F77" s="173"/>
      <c r="G77" s="173"/>
    </row>
    <row r="78" spans="2:7" x14ac:dyDescent="0.3">
      <c r="B78" s="173"/>
      <c r="C78" s="173"/>
      <c r="D78" s="173"/>
      <c r="E78" s="173"/>
      <c r="F78" s="173"/>
      <c r="G78" s="173"/>
    </row>
    <row r="79" spans="2:7" x14ac:dyDescent="0.3">
      <c r="B79" s="173"/>
      <c r="C79" s="173"/>
      <c r="D79" s="173"/>
      <c r="E79" s="173"/>
      <c r="F79" s="173"/>
      <c r="G79" s="173"/>
    </row>
    <row r="80" spans="2:7" x14ac:dyDescent="0.3">
      <c r="B80" s="173"/>
      <c r="C80" s="173"/>
      <c r="D80" s="173"/>
      <c r="E80" s="173"/>
      <c r="F80" s="173"/>
      <c r="G80" s="173"/>
    </row>
    <row r="81" spans="2:7" x14ac:dyDescent="0.3">
      <c r="B81" s="173"/>
      <c r="C81" s="173"/>
      <c r="D81" s="173"/>
      <c r="E81" s="173"/>
      <c r="F81" s="173"/>
      <c r="G81" s="173"/>
    </row>
    <row r="82" spans="2:7" x14ac:dyDescent="0.3">
      <c r="B82" s="173"/>
      <c r="C82" s="173"/>
      <c r="D82" s="173"/>
      <c r="E82" s="173"/>
      <c r="F82" s="173"/>
      <c r="G82" s="173"/>
    </row>
    <row r="83" spans="2:7" x14ac:dyDescent="0.3">
      <c r="B83" s="173"/>
      <c r="C83" s="173"/>
      <c r="D83" s="173"/>
      <c r="E83" s="173"/>
      <c r="F83" s="173"/>
      <c r="G83" s="173"/>
    </row>
    <row r="84" spans="2:7" x14ac:dyDescent="0.3">
      <c r="B84" s="173"/>
      <c r="C84" s="173"/>
      <c r="D84" s="173"/>
      <c r="E84" s="173"/>
      <c r="F84" s="173"/>
      <c r="G84" s="173"/>
    </row>
    <row r="85" spans="2:7" x14ac:dyDescent="0.3">
      <c r="B85" s="173"/>
      <c r="C85" s="173"/>
      <c r="D85" s="173"/>
      <c r="E85" s="173"/>
      <c r="F85" s="173"/>
      <c r="G85" s="173"/>
    </row>
    <row r="86" spans="2:7" x14ac:dyDescent="0.3">
      <c r="B86" s="173"/>
      <c r="C86" s="173"/>
      <c r="D86" s="173"/>
      <c r="E86" s="173"/>
      <c r="F86" s="173"/>
      <c r="G86" s="173"/>
    </row>
    <row r="87" spans="2:7" x14ac:dyDescent="0.3">
      <c r="B87" s="173"/>
      <c r="C87" s="173"/>
      <c r="D87" s="173"/>
      <c r="E87" s="173"/>
      <c r="F87" s="173"/>
      <c r="G87" s="173"/>
    </row>
    <row r="88" spans="2:7" x14ac:dyDescent="0.3">
      <c r="B88" s="173"/>
      <c r="C88" s="173"/>
      <c r="D88" s="173"/>
      <c r="E88" s="173"/>
      <c r="F88" s="173"/>
      <c r="G88" s="173"/>
    </row>
    <row r="89" spans="2:7" x14ac:dyDescent="0.3">
      <c r="B89" s="173"/>
      <c r="C89" s="173"/>
      <c r="D89" s="173"/>
      <c r="E89" s="173"/>
      <c r="F89" s="173"/>
      <c r="G89" s="173"/>
    </row>
    <row r="90" spans="2:7" x14ac:dyDescent="0.3">
      <c r="B90" s="173"/>
      <c r="C90" s="173"/>
      <c r="D90" s="173"/>
      <c r="E90" s="173"/>
      <c r="F90" s="173"/>
      <c r="G90" s="173"/>
    </row>
    <row r="91" spans="2:7" x14ac:dyDescent="0.3">
      <c r="B91" s="173"/>
      <c r="C91" s="173"/>
      <c r="D91" s="173"/>
      <c r="E91" s="173"/>
      <c r="F91" s="173"/>
      <c r="G91" s="173"/>
    </row>
    <row r="92" spans="2:7" x14ac:dyDescent="0.3">
      <c r="B92" s="173"/>
      <c r="C92" s="173"/>
      <c r="D92" s="173"/>
      <c r="E92" s="173"/>
      <c r="F92" s="173"/>
      <c r="G92" s="173"/>
    </row>
    <row r="93" spans="2:7" x14ac:dyDescent="0.3">
      <c r="B93" s="173"/>
      <c r="C93" s="173"/>
      <c r="D93" s="173"/>
      <c r="E93" s="173"/>
      <c r="F93" s="173"/>
      <c r="G93" s="173"/>
    </row>
    <row r="94" spans="2:7" x14ac:dyDescent="0.3">
      <c r="B94" s="173"/>
      <c r="C94" s="173"/>
      <c r="D94" s="173"/>
      <c r="E94" s="173"/>
      <c r="F94" s="173"/>
      <c r="G94" s="173"/>
    </row>
    <row r="95" spans="2:7" x14ac:dyDescent="0.3">
      <c r="B95" s="173"/>
      <c r="C95" s="173"/>
      <c r="D95" s="173"/>
      <c r="E95" s="173"/>
      <c r="F95" s="173"/>
      <c r="G95" s="173"/>
    </row>
    <row r="96" spans="2:7" x14ac:dyDescent="0.3">
      <c r="B96" s="173"/>
      <c r="C96" s="173"/>
      <c r="D96" s="173"/>
      <c r="E96" s="173"/>
      <c r="F96" s="173"/>
      <c r="G96" s="173"/>
    </row>
    <row r="97" spans="2:7" x14ac:dyDescent="0.3">
      <c r="B97" s="173"/>
      <c r="C97" s="173"/>
      <c r="D97" s="173"/>
      <c r="E97" s="173"/>
      <c r="F97" s="173"/>
      <c r="G97" s="173"/>
    </row>
    <row r="98" spans="2:7" x14ac:dyDescent="0.3">
      <c r="B98" s="173"/>
      <c r="C98" s="173"/>
      <c r="D98" s="173"/>
      <c r="E98" s="173"/>
      <c r="F98" s="173"/>
      <c r="G98" s="173"/>
    </row>
    <row r="99" spans="2:7" x14ac:dyDescent="0.3">
      <c r="B99" s="173"/>
      <c r="C99" s="173"/>
      <c r="D99" s="173"/>
      <c r="E99" s="173"/>
      <c r="F99" s="173"/>
      <c r="G99" s="173"/>
    </row>
    <row r="100" spans="2:7" x14ac:dyDescent="0.3">
      <c r="B100" s="173"/>
      <c r="C100" s="173"/>
      <c r="D100" s="173"/>
      <c r="E100" s="173"/>
      <c r="F100" s="173"/>
      <c r="G100" s="173"/>
    </row>
    <row r="101" spans="2:7" x14ac:dyDescent="0.3">
      <c r="B101" s="173"/>
      <c r="C101" s="173"/>
      <c r="D101" s="173"/>
      <c r="E101" s="173"/>
      <c r="F101" s="173"/>
      <c r="G101" s="173"/>
    </row>
    <row r="102" spans="2:7" x14ac:dyDescent="0.3">
      <c r="B102" s="173"/>
      <c r="C102" s="173"/>
      <c r="D102" s="173"/>
      <c r="E102" s="173"/>
      <c r="F102" s="173"/>
      <c r="G102" s="173"/>
    </row>
    <row r="103" spans="2:7" x14ac:dyDescent="0.3">
      <c r="B103" s="173"/>
      <c r="C103" s="173"/>
      <c r="D103" s="173"/>
      <c r="E103" s="173"/>
      <c r="F103" s="173"/>
      <c r="G103" s="173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>
      <selection activeCell="H19" sqref="H19"/>
    </sheetView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156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186" t="s">
        <v>1</v>
      </c>
      <c r="C2" s="187"/>
      <c r="D2" s="187"/>
      <c r="E2" s="187"/>
      <c r="F2" s="187"/>
      <c r="G2" s="187"/>
      <c r="H2" s="187"/>
      <c r="I2" s="187"/>
      <c r="J2" s="188"/>
    </row>
    <row r="3" spans="1:23" ht="18" customHeight="1" x14ac:dyDescent="0.3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3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5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204">
        <v>44383</v>
      </c>
    </row>
    <row r="6" spans="1:23" ht="20.100000000000001" customHeight="1" thickTop="1" x14ac:dyDescent="0.3">
      <c r="A6" s="11"/>
      <c r="B6" s="189" t="s">
        <v>20</v>
      </c>
      <c r="C6" s="190"/>
      <c r="D6" s="190"/>
      <c r="E6" s="190"/>
      <c r="F6" s="190"/>
      <c r="G6" s="190"/>
      <c r="H6" s="190"/>
      <c r="I6" s="190"/>
      <c r="J6" s="191"/>
    </row>
    <row r="7" spans="1:23" ht="18" customHeight="1" x14ac:dyDescent="0.3">
      <c r="A7" s="11"/>
      <c r="B7" s="48" t="s">
        <v>23</v>
      </c>
      <c r="C7" s="41"/>
      <c r="D7" s="17"/>
      <c r="E7" s="17"/>
      <c r="F7" s="17"/>
      <c r="G7" s="49" t="s">
        <v>24</v>
      </c>
      <c r="H7" s="17"/>
      <c r="I7" s="28"/>
      <c r="J7" s="42"/>
    </row>
    <row r="8" spans="1:23" ht="20.100000000000001" customHeight="1" x14ac:dyDescent="0.3">
      <c r="A8" s="11"/>
      <c r="B8" s="192" t="s">
        <v>21</v>
      </c>
      <c r="C8" s="193"/>
      <c r="D8" s="193"/>
      <c r="E8" s="193"/>
      <c r="F8" s="193"/>
      <c r="G8" s="193"/>
      <c r="H8" s="193"/>
      <c r="I8" s="193"/>
      <c r="J8" s="194"/>
    </row>
    <row r="9" spans="1:23" ht="18" customHeight="1" x14ac:dyDescent="0.3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 x14ac:dyDescent="0.3">
      <c r="A10" s="11"/>
      <c r="B10" s="192" t="s">
        <v>22</v>
      </c>
      <c r="C10" s="193"/>
      <c r="D10" s="193"/>
      <c r="E10" s="193"/>
      <c r="F10" s="193"/>
      <c r="G10" s="193"/>
      <c r="H10" s="193"/>
      <c r="I10" s="193"/>
      <c r="J10" s="194"/>
    </row>
    <row r="11" spans="1:23" ht="18" customHeight="1" thickBot="1" x14ac:dyDescent="0.35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 x14ac:dyDescent="0.3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3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35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3">
      <c r="A15" s="11"/>
      <c r="B15" s="82" t="s">
        <v>25</v>
      </c>
      <c r="C15" s="83" t="s">
        <v>6</v>
      </c>
      <c r="D15" s="83" t="s">
        <v>52</v>
      </c>
      <c r="E15" s="84" t="s">
        <v>53</v>
      </c>
      <c r="F15" s="97" t="s">
        <v>54</v>
      </c>
      <c r="G15" s="50" t="s">
        <v>30</v>
      </c>
      <c r="H15" s="53" t="s">
        <v>31</v>
      </c>
      <c r="I15" s="26"/>
      <c r="J15" s="47"/>
    </row>
    <row r="16" spans="1:23" ht="18" customHeight="1" x14ac:dyDescent="0.3">
      <c r="A16" s="11"/>
      <c r="B16" s="85">
        <v>1</v>
      </c>
      <c r="C16" s="86" t="s">
        <v>26</v>
      </c>
      <c r="D16" s="87">
        <f>'Kryci_list 4383'!D16</f>
        <v>0</v>
      </c>
      <c r="E16" s="88">
        <f>'Kryci_list 4383'!E16</f>
        <v>0</v>
      </c>
      <c r="F16" s="98">
        <f>'Kryci_list 4383'!F16</f>
        <v>0</v>
      </c>
      <c r="G16" s="51">
        <v>6</v>
      </c>
      <c r="H16" s="107" t="s">
        <v>32</v>
      </c>
      <c r="I16" s="118"/>
      <c r="J16" s="110">
        <f>Rekapitulácia!F8</f>
        <v>0</v>
      </c>
    </row>
    <row r="17" spans="1:10" ht="18" customHeight="1" x14ac:dyDescent="0.3">
      <c r="A17" s="11"/>
      <c r="B17" s="58">
        <v>2</v>
      </c>
      <c r="C17" s="62" t="s">
        <v>27</v>
      </c>
      <c r="D17" s="69">
        <f>'Kryci_list 4383'!D17</f>
        <v>0</v>
      </c>
      <c r="E17" s="67">
        <f>'Kryci_list 4383'!E17</f>
        <v>0</v>
      </c>
      <c r="F17" s="72">
        <f>'Kryci_list 4383'!F17</f>
        <v>0</v>
      </c>
      <c r="G17" s="52">
        <v>7</v>
      </c>
      <c r="H17" s="108" t="s">
        <v>33</v>
      </c>
      <c r="I17" s="118"/>
      <c r="J17" s="111">
        <f>Rekapitulácia!E8</f>
        <v>0</v>
      </c>
    </row>
    <row r="18" spans="1:10" ht="18" customHeight="1" x14ac:dyDescent="0.3">
      <c r="A18" s="11"/>
      <c r="B18" s="59">
        <v>3</v>
      </c>
      <c r="C18" s="63" t="s">
        <v>28</v>
      </c>
      <c r="D18" s="70">
        <f>'Kryci_list 4383'!D18</f>
        <v>0</v>
      </c>
      <c r="E18" s="68">
        <f>'Kryci_list 4383'!E18</f>
        <v>0</v>
      </c>
      <c r="F18" s="73">
        <f>'Kryci_list 4383'!F18</f>
        <v>0</v>
      </c>
      <c r="G18" s="52">
        <v>8</v>
      </c>
      <c r="H18" s="108" t="s">
        <v>34</v>
      </c>
      <c r="I18" s="118"/>
      <c r="J18" s="111">
        <f>Rekapitulácia!D8</f>
        <v>0</v>
      </c>
    </row>
    <row r="19" spans="1:10" ht="18" customHeight="1" x14ac:dyDescent="0.3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10" ht="18" customHeight="1" thickBot="1" x14ac:dyDescent="0.35">
      <c r="A20" s="11"/>
      <c r="B20" s="59">
        <v>5</v>
      </c>
      <c r="C20" s="65" t="s">
        <v>29</v>
      </c>
      <c r="D20" s="71"/>
      <c r="E20" s="92"/>
      <c r="F20" s="99">
        <f>SUM(F16:F19)</f>
        <v>0</v>
      </c>
      <c r="G20" s="52">
        <v>10</v>
      </c>
      <c r="H20" s="108" t="s">
        <v>29</v>
      </c>
      <c r="I20" s="120"/>
      <c r="J20" s="91">
        <f>SUM(J16:J19)</f>
        <v>0</v>
      </c>
    </row>
    <row r="21" spans="1:10" ht="18" customHeight="1" thickTop="1" x14ac:dyDescent="0.3">
      <c r="A21" s="11"/>
      <c r="B21" s="56" t="s">
        <v>42</v>
      </c>
      <c r="C21" s="60" t="s">
        <v>7</v>
      </c>
      <c r="D21" s="66"/>
      <c r="E21" s="18"/>
      <c r="F21" s="90"/>
      <c r="G21" s="56" t="s">
        <v>48</v>
      </c>
      <c r="H21" s="53" t="s">
        <v>7</v>
      </c>
      <c r="I21" s="28"/>
      <c r="J21" s="121"/>
    </row>
    <row r="22" spans="1:10" ht="18" customHeight="1" x14ac:dyDescent="0.3">
      <c r="A22" s="11"/>
      <c r="B22" s="51">
        <v>11</v>
      </c>
      <c r="C22" s="54" t="s">
        <v>43</v>
      </c>
      <c r="D22" s="78"/>
      <c r="E22" s="81"/>
      <c r="F22" s="72">
        <f>'Kryci_list 4383'!F22</f>
        <v>0</v>
      </c>
      <c r="G22" s="51">
        <v>16</v>
      </c>
      <c r="H22" s="107" t="s">
        <v>49</v>
      </c>
      <c r="I22" s="118"/>
      <c r="J22" s="110">
        <f>'Kryci_list 4383'!J22</f>
        <v>0</v>
      </c>
    </row>
    <row r="23" spans="1:10" ht="18" customHeight="1" x14ac:dyDescent="0.3">
      <c r="A23" s="11"/>
      <c r="B23" s="52">
        <v>12</v>
      </c>
      <c r="C23" s="55" t="s">
        <v>44</v>
      </c>
      <c r="D23" s="57"/>
      <c r="E23" s="81"/>
      <c r="F23" s="73">
        <f>'Kryci_list 4383'!F23</f>
        <v>0</v>
      </c>
      <c r="G23" s="52">
        <v>17</v>
      </c>
      <c r="H23" s="108" t="s">
        <v>50</v>
      </c>
      <c r="I23" s="118"/>
      <c r="J23" s="111">
        <f>'Kryci_list 4383'!J23</f>
        <v>0</v>
      </c>
    </row>
    <row r="24" spans="1:10" ht="18" customHeight="1" x14ac:dyDescent="0.3">
      <c r="A24" s="11"/>
      <c r="B24" s="52">
        <v>13</v>
      </c>
      <c r="C24" s="55" t="s">
        <v>45</v>
      </c>
      <c r="D24" s="57"/>
      <c r="E24" s="81"/>
      <c r="F24" s="73">
        <f>'Kryci_list 4383'!F24</f>
        <v>0</v>
      </c>
      <c r="G24" s="52">
        <v>18</v>
      </c>
      <c r="H24" s="108" t="s">
        <v>51</v>
      </c>
      <c r="I24" s="118"/>
      <c r="J24" s="111">
        <f>'Kryci_list 4383'!J24</f>
        <v>0</v>
      </c>
    </row>
    <row r="25" spans="1:10" ht="18" customHeight="1" x14ac:dyDescent="0.3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1"/>
    </row>
    <row r="26" spans="1:10" ht="18" customHeight="1" thickBot="1" x14ac:dyDescent="0.35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29</v>
      </c>
      <c r="I26" s="120"/>
      <c r="J26" s="91">
        <f>SUM(J22:J25)+SUM(F22:F25)</f>
        <v>0</v>
      </c>
    </row>
    <row r="27" spans="1:10" ht="18" customHeight="1" thickTop="1" x14ac:dyDescent="0.3">
      <c r="A27" s="11"/>
      <c r="B27" s="93"/>
      <c r="C27" s="132" t="s">
        <v>57</v>
      </c>
      <c r="D27" s="125"/>
      <c r="E27" s="94"/>
      <c r="F27" s="29"/>
      <c r="G27" s="101" t="s">
        <v>35</v>
      </c>
      <c r="H27" s="96" t="s">
        <v>36</v>
      </c>
      <c r="I27" s="28"/>
      <c r="J27" s="31"/>
    </row>
    <row r="28" spans="1:10" ht="18" customHeight="1" x14ac:dyDescent="0.3">
      <c r="A28" s="11"/>
      <c r="B28" s="25"/>
      <c r="C28" s="123"/>
      <c r="D28" s="126"/>
      <c r="E28" s="21"/>
      <c r="F28" s="11"/>
      <c r="G28" s="102">
        <v>21</v>
      </c>
      <c r="H28" s="106" t="s">
        <v>37</v>
      </c>
      <c r="I28" s="113"/>
      <c r="J28" s="89">
        <f>F20+J20+F26+J26</f>
        <v>0</v>
      </c>
    </row>
    <row r="29" spans="1:10" ht="18" customHeight="1" x14ac:dyDescent="0.3">
      <c r="A29" s="11"/>
      <c r="B29" s="74"/>
      <c r="C29" s="124"/>
      <c r="D29" s="127"/>
      <c r="E29" s="21"/>
      <c r="F29" s="11"/>
      <c r="G29" s="51">
        <v>22</v>
      </c>
      <c r="H29" s="107" t="s">
        <v>38</v>
      </c>
      <c r="I29" s="114">
        <f>Rekapitulácia!B9</f>
        <v>0</v>
      </c>
      <c r="J29" s="110">
        <f>ROUND(((ROUND(I29,2)*20)/100),2)*1</f>
        <v>0</v>
      </c>
    </row>
    <row r="30" spans="1:10" ht="18" customHeight="1" x14ac:dyDescent="0.3">
      <c r="A30" s="11"/>
      <c r="B30" s="22"/>
      <c r="C30" s="116"/>
      <c r="D30" s="118"/>
      <c r="E30" s="21"/>
      <c r="F30" s="11"/>
      <c r="G30" s="52">
        <v>23</v>
      </c>
      <c r="H30" s="108" t="s">
        <v>39</v>
      </c>
      <c r="I30" s="80">
        <f>Rekapitulácia!B10</f>
        <v>0</v>
      </c>
      <c r="J30" s="111">
        <f>ROUND(((ROUND(I30,2)*0)/100),2)</f>
        <v>0</v>
      </c>
    </row>
    <row r="31" spans="1:10" ht="18" customHeight="1" x14ac:dyDescent="0.3">
      <c r="A31" s="11"/>
      <c r="B31" s="23"/>
      <c r="C31" s="128"/>
      <c r="D31" s="129"/>
      <c r="E31" s="21"/>
      <c r="F31" s="11"/>
      <c r="G31" s="52">
        <v>24</v>
      </c>
      <c r="H31" s="108" t="s">
        <v>40</v>
      </c>
      <c r="I31" s="27"/>
      <c r="J31" s="184">
        <f>SUM(J28:J30)</f>
        <v>0</v>
      </c>
    </row>
    <row r="32" spans="1:10" ht="18" customHeight="1" thickBot="1" x14ac:dyDescent="0.35">
      <c r="A32" s="11"/>
      <c r="B32" s="40"/>
      <c r="C32" s="109"/>
      <c r="D32" s="115"/>
      <c r="E32" s="75"/>
      <c r="F32" s="76"/>
      <c r="G32" s="180" t="s">
        <v>41</v>
      </c>
      <c r="H32" s="181"/>
      <c r="I32" s="182"/>
      <c r="J32" s="183"/>
    </row>
    <row r="33" spans="1:10" ht="18" customHeight="1" thickTop="1" x14ac:dyDescent="0.3">
      <c r="A33" s="11"/>
      <c r="B33" s="93"/>
      <c r="C33" s="94"/>
      <c r="D33" s="130" t="s">
        <v>55</v>
      </c>
      <c r="E33" s="15"/>
      <c r="F33" s="15"/>
      <c r="G33" s="14"/>
      <c r="H33" s="130" t="s">
        <v>56</v>
      </c>
      <c r="I33" s="29"/>
      <c r="J33" s="32"/>
    </row>
    <row r="34" spans="1:10" ht="18" customHeight="1" x14ac:dyDescent="0.3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3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3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3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3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3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5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G16" sqref="G16"/>
    </sheetView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3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3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5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204">
        <v>44383</v>
      </c>
    </row>
    <row r="6" spans="1:23" ht="20.100000000000001" customHeight="1" thickTop="1" x14ac:dyDescent="0.3">
      <c r="A6" s="11"/>
      <c r="B6" s="189" t="s">
        <v>20</v>
      </c>
      <c r="C6" s="190"/>
      <c r="D6" s="190"/>
      <c r="E6" s="190"/>
      <c r="F6" s="190"/>
      <c r="G6" s="190"/>
      <c r="H6" s="190"/>
      <c r="I6" s="190"/>
      <c r="J6" s="191"/>
    </row>
    <row r="7" spans="1:23" ht="18" customHeight="1" x14ac:dyDescent="0.3">
      <c r="A7" s="11"/>
      <c r="B7" s="48" t="s">
        <v>23</v>
      </c>
      <c r="C7" s="41"/>
      <c r="D7" s="17"/>
      <c r="E7" s="17"/>
      <c r="F7" s="17"/>
      <c r="G7" s="49" t="s">
        <v>24</v>
      </c>
      <c r="H7" s="17"/>
      <c r="I7" s="28"/>
      <c r="J7" s="42"/>
    </row>
    <row r="8" spans="1:23" ht="20.100000000000001" customHeight="1" x14ac:dyDescent="0.3">
      <c r="A8" s="11"/>
      <c r="B8" s="192" t="s">
        <v>21</v>
      </c>
      <c r="C8" s="193"/>
      <c r="D8" s="193"/>
      <c r="E8" s="193"/>
      <c r="F8" s="193"/>
      <c r="G8" s="193"/>
      <c r="H8" s="193"/>
      <c r="I8" s="193"/>
      <c r="J8" s="194"/>
    </row>
    <row r="9" spans="1:23" ht="18" customHeight="1" x14ac:dyDescent="0.3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 x14ac:dyDescent="0.3">
      <c r="A10" s="11"/>
      <c r="B10" s="192" t="s">
        <v>22</v>
      </c>
      <c r="C10" s="193"/>
      <c r="D10" s="193"/>
      <c r="E10" s="193"/>
      <c r="F10" s="193"/>
      <c r="G10" s="193"/>
      <c r="H10" s="193"/>
      <c r="I10" s="193"/>
      <c r="J10" s="194"/>
    </row>
    <row r="11" spans="1:23" ht="18" customHeight="1" thickBot="1" x14ac:dyDescent="0.35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 x14ac:dyDescent="0.3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3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35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3">
      <c r="A15" s="11"/>
      <c r="B15" s="82" t="s">
        <v>25</v>
      </c>
      <c r="C15" s="83" t="s">
        <v>6</v>
      </c>
      <c r="D15" s="83" t="s">
        <v>52</v>
      </c>
      <c r="E15" s="84" t="s">
        <v>53</v>
      </c>
      <c r="F15" s="97" t="s">
        <v>54</v>
      </c>
      <c r="G15" s="50" t="s">
        <v>30</v>
      </c>
      <c r="H15" s="53" t="s">
        <v>31</v>
      </c>
      <c r="I15" s="26"/>
      <c r="J15" s="47"/>
    </row>
    <row r="16" spans="1:23" ht="18" customHeight="1" x14ac:dyDescent="0.3">
      <c r="A16" s="11"/>
      <c r="B16" s="85">
        <v>1</v>
      </c>
      <c r="C16" s="86" t="s">
        <v>26</v>
      </c>
      <c r="D16" s="87">
        <f>'Rekap 4383'!B14</f>
        <v>0</v>
      </c>
      <c r="E16" s="88">
        <f>'Rekap 4383'!C14</f>
        <v>0</v>
      </c>
      <c r="F16" s="98">
        <f>'Rekap 4383'!D14</f>
        <v>0</v>
      </c>
      <c r="G16" s="51">
        <v>6</v>
      </c>
      <c r="H16" s="107" t="s">
        <v>32</v>
      </c>
      <c r="I16" s="118"/>
      <c r="J16" s="110">
        <v>0</v>
      </c>
    </row>
    <row r="17" spans="1:26" ht="18" customHeight="1" x14ac:dyDescent="0.3">
      <c r="A17" s="11"/>
      <c r="B17" s="58">
        <v>2</v>
      </c>
      <c r="C17" s="62" t="s">
        <v>27</v>
      </c>
      <c r="D17" s="69">
        <f>'Rekap 4383'!B18</f>
        <v>0</v>
      </c>
      <c r="E17" s="67">
        <f>'Rekap 4383'!C18</f>
        <v>0</v>
      </c>
      <c r="F17" s="72">
        <f>'Rekap 4383'!D18</f>
        <v>0</v>
      </c>
      <c r="G17" s="52">
        <v>7</v>
      </c>
      <c r="H17" s="108" t="s">
        <v>33</v>
      </c>
      <c r="I17" s="118"/>
      <c r="J17" s="111">
        <f>'SO 4383'!Z58</f>
        <v>0</v>
      </c>
    </row>
    <row r="18" spans="1:26" ht="18" customHeight="1" x14ac:dyDescent="0.3">
      <c r="A18" s="11"/>
      <c r="B18" s="59">
        <v>3</v>
      </c>
      <c r="C18" s="63" t="s">
        <v>28</v>
      </c>
      <c r="D18" s="70"/>
      <c r="E18" s="68"/>
      <c r="F18" s="73"/>
      <c r="G18" s="52">
        <v>8</v>
      </c>
      <c r="H18" s="108" t="s">
        <v>34</v>
      </c>
      <c r="I18" s="118"/>
      <c r="J18" s="111">
        <v>0</v>
      </c>
    </row>
    <row r="19" spans="1:26" ht="18" customHeight="1" x14ac:dyDescent="0.3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26" ht="18" customHeight="1" thickBot="1" x14ac:dyDescent="0.35">
      <c r="A20" s="11"/>
      <c r="B20" s="59">
        <v>5</v>
      </c>
      <c r="C20" s="65" t="s">
        <v>29</v>
      </c>
      <c r="D20" s="71"/>
      <c r="E20" s="92"/>
      <c r="F20" s="99">
        <f>SUM(F16:F19)</f>
        <v>0</v>
      </c>
      <c r="G20" s="52">
        <v>10</v>
      </c>
      <c r="H20" s="108" t="s">
        <v>29</v>
      </c>
      <c r="I20" s="120"/>
      <c r="J20" s="91">
        <f>SUM(J16:J19)</f>
        <v>0</v>
      </c>
    </row>
    <row r="21" spans="1:26" ht="18" customHeight="1" thickTop="1" x14ac:dyDescent="0.3">
      <c r="A21" s="11"/>
      <c r="B21" s="56" t="s">
        <v>42</v>
      </c>
      <c r="C21" s="60" t="s">
        <v>7</v>
      </c>
      <c r="D21" s="66"/>
      <c r="E21" s="18"/>
      <c r="F21" s="90"/>
      <c r="G21" s="56" t="s">
        <v>48</v>
      </c>
      <c r="H21" s="53" t="s">
        <v>7</v>
      </c>
      <c r="I21" s="28"/>
      <c r="J21" s="121"/>
    </row>
    <row r="22" spans="1:26" ht="18" customHeight="1" x14ac:dyDescent="0.3">
      <c r="A22" s="11"/>
      <c r="B22" s="51">
        <v>11</v>
      </c>
      <c r="C22" s="54" t="s">
        <v>43</v>
      </c>
      <c r="D22" s="78"/>
      <c r="E22" s="80" t="s">
        <v>46</v>
      </c>
      <c r="F22" s="72">
        <f>((F16*U22*0)+(F17*V22*0)+(F18*W22*0))/100</f>
        <v>0</v>
      </c>
      <c r="G22" s="51">
        <v>16</v>
      </c>
      <c r="H22" s="107" t="s">
        <v>49</v>
      </c>
      <c r="I22" s="119" t="s">
        <v>46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1"/>
      <c r="B23" s="52">
        <v>12</v>
      </c>
      <c r="C23" s="55" t="s">
        <v>44</v>
      </c>
      <c r="D23" s="57"/>
      <c r="E23" s="80" t="s">
        <v>47</v>
      </c>
      <c r="F23" s="73">
        <f>((F16*U23*0)+(F17*V23*0)+(F18*W23*0))/100</f>
        <v>0</v>
      </c>
      <c r="G23" s="52">
        <v>17</v>
      </c>
      <c r="H23" s="108" t="s">
        <v>50</v>
      </c>
      <c r="I23" s="119" t="s">
        <v>46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1"/>
      <c r="B24" s="52">
        <v>13</v>
      </c>
      <c r="C24" s="55" t="s">
        <v>45</v>
      </c>
      <c r="D24" s="57"/>
      <c r="E24" s="80" t="s">
        <v>46</v>
      </c>
      <c r="F24" s="73">
        <f>((F16*U24*0)+(F17*V24*0)+(F18*W24*0))/100</f>
        <v>0</v>
      </c>
      <c r="G24" s="52">
        <v>18</v>
      </c>
      <c r="H24" s="108" t="s">
        <v>51</v>
      </c>
      <c r="I24" s="119" t="s">
        <v>47</v>
      </c>
      <c r="J24" s="111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7"/>
    </row>
    <row r="26" spans="1:26" ht="18" customHeight="1" thickBot="1" x14ac:dyDescent="0.35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29</v>
      </c>
      <c r="I26" s="120"/>
      <c r="J26" s="91">
        <f>SUM(J22:J25)+SUM(F22:F25)</f>
        <v>0</v>
      </c>
    </row>
    <row r="27" spans="1:26" ht="18" customHeight="1" thickTop="1" x14ac:dyDescent="0.3">
      <c r="A27" s="11"/>
      <c r="B27" s="93"/>
      <c r="C27" s="132" t="s">
        <v>57</v>
      </c>
      <c r="D27" s="125"/>
      <c r="E27" s="94"/>
      <c r="F27" s="29"/>
      <c r="G27" s="101" t="s">
        <v>35</v>
      </c>
      <c r="H27" s="96" t="s">
        <v>36</v>
      </c>
      <c r="I27" s="28"/>
      <c r="J27" s="31"/>
    </row>
    <row r="28" spans="1:26" ht="18" customHeight="1" x14ac:dyDescent="0.3">
      <c r="A28" s="11"/>
      <c r="B28" s="25"/>
      <c r="C28" s="123"/>
      <c r="D28" s="126"/>
      <c r="E28" s="21"/>
      <c r="F28" s="11"/>
      <c r="G28" s="102">
        <v>21</v>
      </c>
      <c r="H28" s="106" t="s">
        <v>37</v>
      </c>
      <c r="I28" s="113"/>
      <c r="J28" s="89">
        <f>F20+J20+F26+J26</f>
        <v>0</v>
      </c>
    </row>
    <row r="29" spans="1:26" ht="18" customHeight="1" x14ac:dyDescent="0.3">
      <c r="A29" s="11"/>
      <c r="B29" s="74"/>
      <c r="C29" s="124"/>
      <c r="D29" s="127"/>
      <c r="E29" s="21"/>
      <c r="F29" s="11"/>
      <c r="G29" s="51">
        <v>22</v>
      </c>
      <c r="H29" s="107" t="s">
        <v>38</v>
      </c>
      <c r="I29" s="114">
        <f>J28-SUM('SO 4383'!K9:'SO 4383'!K57)</f>
        <v>0</v>
      </c>
      <c r="J29" s="110">
        <f>ROUND(((ROUND(I29,2)*20)*1/100),2)</f>
        <v>0</v>
      </c>
    </row>
    <row r="30" spans="1:26" ht="18" customHeight="1" x14ac:dyDescent="0.3">
      <c r="A30" s="11"/>
      <c r="B30" s="22"/>
      <c r="C30" s="116"/>
      <c r="D30" s="118"/>
      <c r="E30" s="21"/>
      <c r="F30" s="11"/>
      <c r="G30" s="52">
        <v>23</v>
      </c>
      <c r="H30" s="108" t="s">
        <v>39</v>
      </c>
      <c r="I30" s="80">
        <f>SUM('SO 4383'!K9:'SO 4383'!K57)</f>
        <v>0</v>
      </c>
      <c r="J30" s="111">
        <f>ROUND(((ROUND(I30,2)*0)/100),2)</f>
        <v>0</v>
      </c>
    </row>
    <row r="31" spans="1:26" ht="18" customHeight="1" x14ac:dyDescent="0.3">
      <c r="A31" s="11"/>
      <c r="B31" s="23"/>
      <c r="C31" s="128"/>
      <c r="D31" s="129"/>
      <c r="E31" s="21"/>
      <c r="F31" s="11"/>
      <c r="G31" s="102">
        <v>24</v>
      </c>
      <c r="H31" s="106" t="s">
        <v>40</v>
      </c>
      <c r="I31" s="105"/>
      <c r="J31" s="122">
        <f>SUM(J28:J30)</f>
        <v>0</v>
      </c>
    </row>
    <row r="32" spans="1:26" ht="18" customHeight="1" thickBot="1" x14ac:dyDescent="0.35">
      <c r="A32" s="11"/>
      <c r="B32" s="40"/>
      <c r="C32" s="109"/>
      <c r="D32" s="115"/>
      <c r="E32" s="75"/>
      <c r="F32" s="76"/>
      <c r="G32" s="51" t="s">
        <v>41</v>
      </c>
      <c r="H32" s="109"/>
      <c r="I32" s="115"/>
      <c r="J32" s="112"/>
    </row>
    <row r="33" spans="1:10" ht="18" customHeight="1" thickTop="1" x14ac:dyDescent="0.3">
      <c r="A33" s="11"/>
      <c r="B33" s="93"/>
      <c r="C33" s="94"/>
      <c r="D33" s="130" t="s">
        <v>55</v>
      </c>
      <c r="E33" s="15"/>
      <c r="F33" s="95"/>
      <c r="G33" s="103">
        <v>26</v>
      </c>
      <c r="H33" s="131" t="s">
        <v>56</v>
      </c>
      <c r="I33" s="29"/>
      <c r="J33" s="104"/>
    </row>
    <row r="34" spans="1:10" ht="18" customHeight="1" x14ac:dyDescent="0.3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3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3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3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3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3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5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activeCell="E20" sqref="E20"/>
    </sheetView>
  </sheetViews>
  <sheetFormatPr defaultColWidth="0" defaultRowHeight="14.4" x14ac:dyDescent="0.3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9.109375" hidden="1" customWidth="1"/>
    <col min="10" max="26" width="0" hidden="1" customWidth="1"/>
    <col min="27" max="16384" width="9.109375" hidden="1"/>
  </cols>
  <sheetData>
    <row r="1" spans="1:26" ht="20.100000000000001" customHeight="1" x14ac:dyDescent="0.3">
      <c r="A1" s="198" t="s">
        <v>20</v>
      </c>
      <c r="B1" s="199"/>
      <c r="C1" s="199"/>
      <c r="D1" s="200"/>
      <c r="E1" s="135" t="s">
        <v>18</v>
      </c>
      <c r="F1" s="134"/>
      <c r="W1">
        <v>30.126000000000001</v>
      </c>
    </row>
    <row r="2" spans="1:26" ht="20.100000000000001" customHeight="1" x14ac:dyDescent="0.3">
      <c r="A2" s="198" t="s">
        <v>21</v>
      </c>
      <c r="B2" s="199"/>
      <c r="C2" s="199"/>
      <c r="D2" s="200"/>
      <c r="E2" s="135" t="s">
        <v>16</v>
      </c>
      <c r="F2" s="134"/>
    </row>
    <row r="3" spans="1:26" ht="20.100000000000001" customHeight="1" x14ac:dyDescent="0.3">
      <c r="A3" s="198" t="s">
        <v>22</v>
      </c>
      <c r="B3" s="199"/>
      <c r="C3" s="199"/>
      <c r="D3" s="200"/>
      <c r="E3" s="135" t="s">
        <v>157</v>
      </c>
      <c r="F3" s="134"/>
    </row>
    <row r="4" spans="1:26" x14ac:dyDescent="0.3">
      <c r="A4" s="136" t="s">
        <v>1</v>
      </c>
      <c r="B4" s="133"/>
      <c r="C4" s="133"/>
      <c r="D4" s="133"/>
      <c r="E4" s="133"/>
      <c r="F4" s="133"/>
    </row>
    <row r="5" spans="1:26" x14ac:dyDescent="0.3">
      <c r="A5" s="136" t="s">
        <v>15</v>
      </c>
      <c r="B5" s="133"/>
      <c r="C5" s="133"/>
      <c r="D5" s="133"/>
      <c r="E5" s="133"/>
      <c r="F5" s="133"/>
    </row>
    <row r="6" spans="1:26" x14ac:dyDescent="0.3">
      <c r="A6" s="133"/>
      <c r="B6" s="133"/>
      <c r="C6" s="133"/>
      <c r="D6" s="133"/>
      <c r="E6" s="133"/>
      <c r="F6" s="133"/>
    </row>
    <row r="7" spans="1:26" x14ac:dyDescent="0.3">
      <c r="A7" s="133"/>
      <c r="B7" s="133"/>
      <c r="C7" s="133"/>
      <c r="D7" s="133"/>
      <c r="E7" s="133"/>
      <c r="F7" s="133"/>
    </row>
    <row r="8" spans="1:26" x14ac:dyDescent="0.3">
      <c r="A8" s="137" t="s">
        <v>61</v>
      </c>
      <c r="B8" s="133"/>
      <c r="C8" s="133"/>
      <c r="D8" s="133"/>
      <c r="E8" s="133"/>
      <c r="F8" s="133"/>
    </row>
    <row r="9" spans="1:26" x14ac:dyDescent="0.3">
      <c r="A9" s="138" t="s">
        <v>58</v>
      </c>
      <c r="B9" s="138" t="s">
        <v>52</v>
      </c>
      <c r="C9" s="138" t="s">
        <v>53</v>
      </c>
      <c r="D9" s="138" t="s">
        <v>29</v>
      </c>
      <c r="E9" s="138" t="s">
        <v>59</v>
      </c>
      <c r="F9" s="138" t="s">
        <v>60</v>
      </c>
    </row>
    <row r="10" spans="1:26" x14ac:dyDescent="0.3">
      <c r="A10" s="145" t="s">
        <v>62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3">
      <c r="A11" s="147" t="s">
        <v>63</v>
      </c>
      <c r="B11" s="148">
        <f>'SO 4383'!L30</f>
        <v>0</v>
      </c>
      <c r="C11" s="148">
        <f>'SO 4383'!M30</f>
        <v>0</v>
      </c>
      <c r="D11" s="148">
        <f>'SO 4383'!I30</f>
        <v>0</v>
      </c>
      <c r="E11" s="149">
        <f>'SO 4383'!S30</f>
        <v>8.58</v>
      </c>
      <c r="F11" s="149">
        <f>'SO 4383'!V30</f>
        <v>11.56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3">
      <c r="A12" s="147" t="s">
        <v>64</v>
      </c>
      <c r="B12" s="148">
        <f>'SO 4383'!L43</f>
        <v>0</v>
      </c>
      <c r="C12" s="148">
        <f>'SO 4383'!M43</f>
        <v>0</v>
      </c>
      <c r="D12" s="148">
        <f>'SO 4383'!I43</f>
        <v>0</v>
      </c>
      <c r="E12" s="149">
        <f>'SO 4383'!S43</f>
        <v>7.37</v>
      </c>
      <c r="F12" s="149">
        <f>'SO 4383'!V43</f>
        <v>3.98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3">
      <c r="A13" s="147" t="s">
        <v>65</v>
      </c>
      <c r="B13" s="148">
        <f>'SO 4383'!L47</f>
        <v>0</v>
      </c>
      <c r="C13" s="148">
        <f>'SO 4383'!M47</f>
        <v>0</v>
      </c>
      <c r="D13" s="148">
        <f>'SO 4383'!I47</f>
        <v>0</v>
      </c>
      <c r="E13" s="149">
        <f>'SO 4383'!S47</f>
        <v>0</v>
      </c>
      <c r="F13" s="149">
        <f>'SO 4383'!V47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3">
      <c r="A14" s="2" t="s">
        <v>62</v>
      </c>
      <c r="B14" s="150">
        <f>'SO 4383'!L49</f>
        <v>0</v>
      </c>
      <c r="C14" s="150">
        <f>'SO 4383'!M49</f>
        <v>0</v>
      </c>
      <c r="D14" s="150">
        <f>'SO 4383'!I49</f>
        <v>0</v>
      </c>
      <c r="E14" s="151">
        <f>'SO 4383'!S49</f>
        <v>15.95</v>
      </c>
      <c r="F14" s="151">
        <f>'SO 4383'!V49</f>
        <v>15.54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3">
      <c r="A15" s="1"/>
      <c r="B15" s="140"/>
      <c r="C15" s="140"/>
      <c r="D15" s="140"/>
      <c r="E15" s="139"/>
      <c r="F15" s="139"/>
    </row>
    <row r="16" spans="1:26" x14ac:dyDescent="0.3">
      <c r="A16" s="2" t="s">
        <v>66</v>
      </c>
      <c r="B16" s="150"/>
      <c r="C16" s="148"/>
      <c r="D16" s="148"/>
      <c r="E16" s="149"/>
      <c r="F16" s="149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x14ac:dyDescent="0.3">
      <c r="A17" s="147" t="s">
        <v>67</v>
      </c>
      <c r="B17" s="148">
        <f>'SO 4383'!L55</f>
        <v>0</v>
      </c>
      <c r="C17" s="148">
        <f>'SO 4383'!M55</f>
        <v>0</v>
      </c>
      <c r="D17" s="148">
        <f>'SO 4383'!I55</f>
        <v>0</v>
      </c>
      <c r="E17" s="149">
        <f>'SO 4383'!S55</f>
        <v>0</v>
      </c>
      <c r="F17" s="149">
        <f>'SO 4383'!V55</f>
        <v>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x14ac:dyDescent="0.3">
      <c r="A18" s="2" t="s">
        <v>66</v>
      </c>
      <c r="B18" s="150">
        <f>'SO 4383'!L57</f>
        <v>0</v>
      </c>
      <c r="C18" s="150">
        <f>'SO 4383'!M57</f>
        <v>0</v>
      </c>
      <c r="D18" s="150">
        <f>'SO 4383'!I57</f>
        <v>0</v>
      </c>
      <c r="E18" s="151">
        <f>'SO 4383'!S57</f>
        <v>0</v>
      </c>
      <c r="F18" s="151">
        <f>'SO 4383'!V57</f>
        <v>0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x14ac:dyDescent="0.3">
      <c r="A19" s="1"/>
      <c r="B19" s="140"/>
      <c r="C19" s="140"/>
      <c r="D19" s="140"/>
      <c r="E19" s="139"/>
      <c r="F19" s="139"/>
    </row>
    <row r="20" spans="1:26" x14ac:dyDescent="0.3">
      <c r="A20" s="2" t="s">
        <v>68</v>
      </c>
      <c r="B20" s="150">
        <f>'SO 4383'!L58</f>
        <v>0</v>
      </c>
      <c r="C20" s="150">
        <f>'SO 4383'!M58</f>
        <v>0</v>
      </c>
      <c r="D20" s="150">
        <f>'SO 4383'!I58</f>
        <v>0</v>
      </c>
      <c r="E20" s="151">
        <f>'SO 4383'!S58</f>
        <v>15.95</v>
      </c>
      <c r="F20" s="151">
        <f>'SO 4383'!V58</f>
        <v>15.54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x14ac:dyDescent="0.3">
      <c r="A21" s="1"/>
      <c r="B21" s="140"/>
      <c r="C21" s="140"/>
      <c r="D21" s="140"/>
      <c r="E21" s="139"/>
      <c r="F21" s="139"/>
    </row>
    <row r="22" spans="1:26" x14ac:dyDescent="0.3">
      <c r="A22" s="1"/>
      <c r="B22" s="140"/>
      <c r="C22" s="140"/>
      <c r="D22" s="140"/>
      <c r="E22" s="139"/>
      <c r="F22" s="139"/>
    </row>
    <row r="23" spans="1:26" x14ac:dyDescent="0.3">
      <c r="A23" s="1"/>
      <c r="B23" s="140"/>
      <c r="C23" s="140"/>
      <c r="D23" s="140"/>
      <c r="E23" s="139"/>
      <c r="F23" s="139"/>
    </row>
    <row r="24" spans="1:26" x14ac:dyDescent="0.3">
      <c r="A24" s="1"/>
      <c r="B24" s="140"/>
      <c r="C24" s="140"/>
      <c r="D24" s="140"/>
      <c r="E24" s="139"/>
      <c r="F24" s="139"/>
    </row>
    <row r="25" spans="1:26" x14ac:dyDescent="0.3">
      <c r="A25" s="1"/>
      <c r="B25" s="140"/>
      <c r="C25" s="140"/>
      <c r="D25" s="140"/>
      <c r="E25" s="139"/>
      <c r="F25" s="139"/>
    </row>
    <row r="26" spans="1:26" x14ac:dyDescent="0.3">
      <c r="A26" s="1"/>
      <c r="B26" s="140"/>
      <c r="C26" s="140"/>
      <c r="D26" s="140"/>
      <c r="E26" s="139"/>
      <c r="F26" s="139"/>
    </row>
    <row r="27" spans="1:26" x14ac:dyDescent="0.3">
      <c r="A27" s="1"/>
      <c r="B27" s="140"/>
      <c r="C27" s="140"/>
      <c r="D27" s="140"/>
      <c r="E27" s="139"/>
      <c r="F27" s="139"/>
    </row>
    <row r="28" spans="1:26" x14ac:dyDescent="0.3">
      <c r="A28" s="1"/>
      <c r="B28" s="140"/>
      <c r="C28" s="140"/>
      <c r="D28" s="140"/>
      <c r="E28" s="139"/>
      <c r="F28" s="139"/>
    </row>
    <row r="29" spans="1:26" x14ac:dyDescent="0.3">
      <c r="A29" s="1"/>
      <c r="B29" s="140"/>
      <c r="C29" s="140"/>
      <c r="D29" s="140"/>
      <c r="E29" s="139"/>
      <c r="F29" s="139"/>
    </row>
    <row r="30" spans="1:26" x14ac:dyDescent="0.3">
      <c r="A30" s="1"/>
      <c r="B30" s="140"/>
      <c r="C30" s="140"/>
      <c r="D30" s="140"/>
      <c r="E30" s="139"/>
      <c r="F30" s="139"/>
    </row>
    <row r="31" spans="1:26" x14ac:dyDescent="0.3">
      <c r="A31" s="1"/>
      <c r="B31" s="140"/>
      <c r="C31" s="140"/>
      <c r="D31" s="140"/>
      <c r="E31" s="139"/>
      <c r="F31" s="139"/>
    </row>
    <row r="32" spans="1:26" x14ac:dyDescent="0.3">
      <c r="A32" s="1"/>
      <c r="B32" s="140"/>
      <c r="C32" s="140"/>
      <c r="D32" s="140"/>
      <c r="E32" s="139"/>
      <c r="F32" s="139"/>
    </row>
    <row r="33" spans="1:6" x14ac:dyDescent="0.3">
      <c r="A33" s="1"/>
      <c r="B33" s="140"/>
      <c r="C33" s="140"/>
      <c r="D33" s="140"/>
      <c r="E33" s="139"/>
      <c r="F33" s="139"/>
    </row>
    <row r="34" spans="1:6" x14ac:dyDescent="0.3">
      <c r="A34" s="1"/>
      <c r="B34" s="140"/>
      <c r="C34" s="140"/>
      <c r="D34" s="140"/>
      <c r="E34" s="139"/>
      <c r="F34" s="139"/>
    </row>
    <row r="35" spans="1:6" x14ac:dyDescent="0.3">
      <c r="A35" s="1"/>
      <c r="B35" s="140"/>
      <c r="C35" s="140"/>
      <c r="D35" s="140"/>
      <c r="E35" s="139"/>
      <c r="F35" s="139"/>
    </row>
    <row r="36" spans="1:6" x14ac:dyDescent="0.3">
      <c r="A36" s="1"/>
      <c r="B36" s="140"/>
      <c r="C36" s="140"/>
      <c r="D36" s="140"/>
      <c r="E36" s="139"/>
      <c r="F36" s="139"/>
    </row>
    <row r="37" spans="1:6" x14ac:dyDescent="0.3">
      <c r="A37" s="1"/>
      <c r="B37" s="140"/>
      <c r="C37" s="140"/>
      <c r="D37" s="140"/>
      <c r="E37" s="139"/>
      <c r="F37" s="139"/>
    </row>
    <row r="38" spans="1:6" x14ac:dyDescent="0.3">
      <c r="A38" s="1"/>
      <c r="B38" s="140"/>
      <c r="C38" s="140"/>
      <c r="D38" s="140"/>
      <c r="E38" s="139"/>
      <c r="F38" s="139"/>
    </row>
    <row r="39" spans="1:6" x14ac:dyDescent="0.3">
      <c r="A39" s="1"/>
      <c r="B39" s="140"/>
      <c r="C39" s="140"/>
      <c r="D39" s="140"/>
      <c r="E39" s="139"/>
      <c r="F39" s="139"/>
    </row>
    <row r="40" spans="1:6" x14ac:dyDescent="0.3">
      <c r="A40" s="1"/>
      <c r="B40" s="140"/>
      <c r="C40" s="140"/>
      <c r="D40" s="140"/>
      <c r="E40" s="139"/>
      <c r="F40" s="139"/>
    </row>
    <row r="41" spans="1:6" x14ac:dyDescent="0.3">
      <c r="A41" s="1"/>
      <c r="B41" s="140"/>
      <c r="C41" s="140"/>
      <c r="D41" s="140"/>
      <c r="E41" s="139"/>
      <c r="F41" s="139"/>
    </row>
    <row r="42" spans="1:6" x14ac:dyDescent="0.3">
      <c r="A42" s="1"/>
      <c r="B42" s="140"/>
      <c r="C42" s="140"/>
      <c r="D42" s="140"/>
      <c r="E42" s="139"/>
      <c r="F42" s="139"/>
    </row>
    <row r="43" spans="1:6" x14ac:dyDescent="0.3">
      <c r="A43" s="1"/>
      <c r="B43" s="140"/>
      <c r="C43" s="140"/>
      <c r="D43" s="140"/>
      <c r="E43" s="139"/>
      <c r="F43" s="139"/>
    </row>
    <row r="44" spans="1:6" x14ac:dyDescent="0.3">
      <c r="A44" s="1"/>
      <c r="B44" s="140"/>
      <c r="C44" s="140"/>
      <c r="D44" s="140"/>
      <c r="E44" s="139"/>
      <c r="F44" s="139"/>
    </row>
    <row r="45" spans="1:6" x14ac:dyDescent="0.3">
      <c r="A45" s="1"/>
      <c r="B45" s="1"/>
      <c r="C45" s="1"/>
      <c r="D45" s="1"/>
      <c r="E45" s="1"/>
      <c r="F45" s="1"/>
    </row>
    <row r="46" spans="1:6" x14ac:dyDescent="0.3">
      <c r="A46" s="1"/>
      <c r="B46" s="1"/>
      <c r="C46" s="1"/>
      <c r="D46" s="1"/>
      <c r="E46" s="1"/>
      <c r="F46" s="1"/>
    </row>
    <row r="47" spans="1:6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8"/>
  <sheetViews>
    <sheetView tabSelected="1" workbookViewId="0">
      <pane ySplit="8" topLeftCell="A9" activePane="bottomLeft" state="frozen"/>
      <selection pane="bottomLeft" activeCell="D18" sqref="D18"/>
    </sheetView>
  </sheetViews>
  <sheetFormatPr defaultColWidth="0" defaultRowHeight="14.4" x14ac:dyDescent="0.3"/>
  <cols>
    <col min="1" max="1" width="4.6640625" hidden="1" customWidth="1"/>
    <col min="2" max="2" width="5.6640625" customWidth="1"/>
    <col min="3" max="3" width="12.6640625" customWidth="1"/>
    <col min="4" max="4" width="44.6640625" customWidth="1"/>
    <col min="5" max="5" width="5.6640625" customWidth="1"/>
    <col min="6" max="8" width="9.6640625" customWidth="1"/>
    <col min="9" max="9" width="10.6640625" customWidth="1"/>
    <col min="10" max="15" width="0" hidden="1" customWidth="1"/>
    <col min="16" max="16" width="9.6640625" customWidth="1"/>
    <col min="17" max="18" width="0" hidden="1" customWidth="1"/>
    <col min="19" max="19" width="7.6640625" customWidth="1"/>
    <col min="20" max="21" width="0" hidden="1" customWidth="1"/>
    <col min="22" max="22" width="7.6640625" customWidth="1"/>
    <col min="23" max="26" width="0" hidden="1" customWidth="1"/>
    <col min="27" max="27" width="9.109375" customWidth="1"/>
    <col min="28" max="16384" width="9.109375" hidden="1"/>
  </cols>
  <sheetData>
    <row r="1" spans="1:26" ht="20.100000000000001" customHeight="1" x14ac:dyDescent="0.3">
      <c r="A1" s="155"/>
      <c r="B1" s="201" t="s">
        <v>20</v>
      </c>
      <c r="C1" s="202"/>
      <c r="D1" s="202"/>
      <c r="E1" s="202"/>
      <c r="F1" s="202"/>
      <c r="G1" s="202"/>
      <c r="H1" s="203"/>
      <c r="I1" s="156" t="s">
        <v>18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3">
      <c r="A2" s="155"/>
      <c r="B2" s="201" t="s">
        <v>21</v>
      </c>
      <c r="C2" s="202"/>
      <c r="D2" s="202"/>
      <c r="E2" s="202"/>
      <c r="F2" s="202"/>
      <c r="G2" s="202"/>
      <c r="H2" s="203"/>
      <c r="I2" s="156" t="s">
        <v>16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3">
      <c r="A3" s="155"/>
      <c r="B3" s="201" t="s">
        <v>22</v>
      </c>
      <c r="C3" s="202"/>
      <c r="D3" s="202"/>
      <c r="E3" s="202"/>
      <c r="F3" s="202"/>
      <c r="G3" s="202"/>
      <c r="H3" s="203"/>
      <c r="I3" s="156" t="s">
        <v>79</v>
      </c>
      <c r="J3" s="155"/>
      <c r="K3" s="3"/>
      <c r="L3" s="3"/>
      <c r="M3" s="3"/>
      <c r="N3" s="3"/>
      <c r="O3" s="3"/>
      <c r="P3" s="205">
        <v>44383</v>
      </c>
      <c r="Q3" s="1"/>
      <c r="R3" s="1"/>
      <c r="S3" s="3"/>
      <c r="V3" s="3"/>
    </row>
    <row r="4" spans="1:26" x14ac:dyDescent="0.3">
      <c r="A4" s="3"/>
      <c r="B4" s="5" t="s">
        <v>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6" x14ac:dyDescent="0.3">
      <c r="A8" s="158" t="s">
        <v>69</v>
      </c>
      <c r="B8" s="158" t="s">
        <v>70</v>
      </c>
      <c r="C8" s="158" t="s">
        <v>71</v>
      </c>
      <c r="D8" s="158" t="s">
        <v>72</v>
      </c>
      <c r="E8" s="158" t="s">
        <v>73</v>
      </c>
      <c r="F8" s="158" t="s">
        <v>74</v>
      </c>
      <c r="G8" s="158" t="s">
        <v>52</v>
      </c>
      <c r="H8" s="158" t="s">
        <v>53</v>
      </c>
      <c r="I8" s="158" t="s">
        <v>75</v>
      </c>
      <c r="J8" s="158"/>
      <c r="K8" s="158"/>
      <c r="L8" s="158"/>
      <c r="M8" s="158"/>
      <c r="N8" s="158"/>
      <c r="O8" s="158"/>
      <c r="P8" s="158" t="s">
        <v>76</v>
      </c>
      <c r="Q8" s="152"/>
      <c r="R8" s="152"/>
      <c r="S8" s="158" t="s">
        <v>77</v>
      </c>
      <c r="T8" s="154"/>
      <c r="U8" s="154"/>
      <c r="V8" s="158" t="s">
        <v>78</v>
      </c>
      <c r="W8" s="153"/>
      <c r="X8" s="153"/>
      <c r="Y8" s="153"/>
      <c r="Z8" s="153"/>
    </row>
    <row r="9" spans="1:26" x14ac:dyDescent="0.3">
      <c r="A9" s="141"/>
      <c r="B9" s="141"/>
      <c r="C9" s="159"/>
      <c r="D9" s="145" t="s">
        <v>62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3">
      <c r="A10" s="147"/>
      <c r="B10" s="147"/>
      <c r="C10" s="147"/>
      <c r="D10" s="147" t="s">
        <v>63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4.9" customHeight="1" x14ac:dyDescent="0.3">
      <c r="A11" s="165"/>
      <c r="B11" s="162" t="s">
        <v>81</v>
      </c>
      <c r="C11" s="166" t="s">
        <v>82</v>
      </c>
      <c r="D11" s="162" t="s">
        <v>83</v>
      </c>
      <c r="E11" s="162" t="s">
        <v>84</v>
      </c>
      <c r="F11" s="163">
        <v>183.53800000000001</v>
      </c>
      <c r="G11" s="164">
        <v>0</v>
      </c>
      <c r="H11" s="164">
        <v>0</v>
      </c>
      <c r="I11" s="164">
        <f t="shared" ref="I11:I29" si="0">ROUND(F11*(G11+H11),2)</f>
        <v>0</v>
      </c>
      <c r="J11" s="162">
        <f t="shared" ref="J11:J29" si="1">ROUND(F11*(N11),2)</f>
        <v>0</v>
      </c>
      <c r="K11" s="1">
        <f t="shared" ref="K11:K29" si="2">ROUND(F11*(O11),2)</f>
        <v>0</v>
      </c>
      <c r="L11" s="1">
        <f t="shared" ref="L11:L29" si="3">ROUND(F11*(G11),2)</f>
        <v>0</v>
      </c>
      <c r="M11" s="1">
        <f t="shared" ref="M11:M29" si="4">ROUND(F11*(H11),2)</f>
        <v>0</v>
      </c>
      <c r="N11" s="1">
        <v>0</v>
      </c>
      <c r="O11" s="1"/>
      <c r="P11" s="157"/>
      <c r="Q11" s="157"/>
      <c r="R11" s="157"/>
      <c r="S11" s="147"/>
      <c r="V11" s="161"/>
      <c r="Z11">
        <v>0</v>
      </c>
    </row>
    <row r="12" spans="1:26" ht="24.9" customHeight="1" x14ac:dyDescent="0.3">
      <c r="A12" s="165"/>
      <c r="B12" s="162" t="s">
        <v>81</v>
      </c>
      <c r="C12" s="166" t="s">
        <v>85</v>
      </c>
      <c r="D12" s="162" t="s">
        <v>86</v>
      </c>
      <c r="E12" s="162" t="s">
        <v>84</v>
      </c>
      <c r="F12" s="163">
        <v>63.181999999999995</v>
      </c>
      <c r="G12" s="164">
        <v>0</v>
      </c>
      <c r="H12" s="164">
        <v>0</v>
      </c>
      <c r="I12" s="164">
        <f t="shared" si="0"/>
        <v>0</v>
      </c>
      <c r="J12" s="162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57"/>
      <c r="Q12" s="157"/>
      <c r="R12" s="157"/>
      <c r="S12" s="147"/>
      <c r="V12" s="161"/>
      <c r="Z12">
        <v>0</v>
      </c>
    </row>
    <row r="13" spans="1:26" ht="24.9" customHeight="1" x14ac:dyDescent="0.3">
      <c r="A13" s="165"/>
      <c r="B13" s="162" t="s">
        <v>81</v>
      </c>
      <c r="C13" s="166" t="s">
        <v>87</v>
      </c>
      <c r="D13" s="162" t="s">
        <v>88</v>
      </c>
      <c r="E13" s="162" t="s">
        <v>84</v>
      </c>
      <c r="F13" s="163">
        <v>183.53827200000001</v>
      </c>
      <c r="G13" s="164">
        <v>0</v>
      </c>
      <c r="H13" s="164">
        <v>0</v>
      </c>
      <c r="I13" s="164">
        <f t="shared" si="0"/>
        <v>0</v>
      </c>
      <c r="J13" s="162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57"/>
      <c r="Q13" s="157"/>
      <c r="R13" s="157"/>
      <c r="S13" s="147"/>
      <c r="V13" s="161">
        <f>ROUND(F13*(X13),3)</f>
        <v>11.563000000000001</v>
      </c>
      <c r="X13">
        <v>6.3E-2</v>
      </c>
      <c r="Z13">
        <v>0</v>
      </c>
    </row>
    <row r="14" spans="1:26" ht="24.9" customHeight="1" x14ac:dyDescent="0.3">
      <c r="A14" s="165"/>
      <c r="B14" s="162" t="s">
        <v>89</v>
      </c>
      <c r="C14" s="166" t="s">
        <v>90</v>
      </c>
      <c r="D14" s="162" t="s">
        <v>91</v>
      </c>
      <c r="E14" s="162" t="s">
        <v>84</v>
      </c>
      <c r="F14" s="163">
        <v>183.53800000000001</v>
      </c>
      <c r="G14" s="164">
        <v>0</v>
      </c>
      <c r="H14" s="164">
        <v>0</v>
      </c>
      <c r="I14" s="164">
        <f t="shared" si="0"/>
        <v>0</v>
      </c>
      <c r="J14" s="162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>
        <v>3.8710000000000001E-2</v>
      </c>
      <c r="Q14" s="157"/>
      <c r="R14" s="157">
        <v>3.8710000000000001E-2</v>
      </c>
      <c r="S14" s="147">
        <f>ROUND(F14*(P14),3)</f>
        <v>7.1050000000000004</v>
      </c>
      <c r="V14" s="161"/>
      <c r="Z14">
        <v>0</v>
      </c>
    </row>
    <row r="15" spans="1:26" ht="24.9" customHeight="1" x14ac:dyDescent="0.3">
      <c r="A15" s="165"/>
      <c r="B15" s="162" t="s">
        <v>89</v>
      </c>
      <c r="C15" s="166" t="s">
        <v>92</v>
      </c>
      <c r="D15" s="162" t="s">
        <v>93</v>
      </c>
      <c r="E15" s="162" t="s">
        <v>84</v>
      </c>
      <c r="F15" s="163">
        <v>63.182000000000002</v>
      </c>
      <c r="G15" s="164">
        <v>0</v>
      </c>
      <c r="H15" s="164">
        <v>0</v>
      </c>
      <c r="I15" s="164">
        <f t="shared" si="0"/>
        <v>0</v>
      </c>
      <c r="J15" s="162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>
        <v>6.0000000000000001E-3</v>
      </c>
      <c r="Q15" s="157"/>
      <c r="R15" s="157">
        <v>6.0000000000000001E-3</v>
      </c>
      <c r="S15" s="147">
        <f>ROUND(F15*(P15),3)</f>
        <v>0.379</v>
      </c>
      <c r="V15" s="161"/>
      <c r="Z15">
        <v>0</v>
      </c>
    </row>
    <row r="16" spans="1:26" ht="24.9" customHeight="1" x14ac:dyDescent="0.3">
      <c r="A16" s="165"/>
      <c r="B16" s="162" t="s">
        <v>89</v>
      </c>
      <c r="C16" s="166" t="s">
        <v>94</v>
      </c>
      <c r="D16" s="162" t="s">
        <v>95</v>
      </c>
      <c r="E16" s="162" t="s">
        <v>84</v>
      </c>
      <c r="F16" s="163">
        <v>63.182000000000002</v>
      </c>
      <c r="G16" s="164">
        <v>0</v>
      </c>
      <c r="H16" s="164">
        <v>0</v>
      </c>
      <c r="I16" s="164">
        <f t="shared" si="0"/>
        <v>0</v>
      </c>
      <c r="J16" s="162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>
        <v>1.7319999999999999E-2</v>
      </c>
      <c r="Q16" s="157"/>
      <c r="R16" s="157">
        <v>1.7319999999999999E-2</v>
      </c>
      <c r="S16" s="147">
        <f>ROUND(F16*(P16),3)</f>
        <v>1.0940000000000001</v>
      </c>
      <c r="V16" s="161"/>
      <c r="Z16">
        <v>0</v>
      </c>
    </row>
    <row r="17" spans="1:26" ht="24.9" customHeight="1" x14ac:dyDescent="0.3">
      <c r="A17" s="165"/>
      <c r="B17" s="162" t="s">
        <v>89</v>
      </c>
      <c r="C17" s="166" t="s">
        <v>96</v>
      </c>
      <c r="D17" s="162" t="s">
        <v>97</v>
      </c>
      <c r="E17" s="162" t="s">
        <v>98</v>
      </c>
      <c r="F17" s="163">
        <v>1</v>
      </c>
      <c r="G17" s="164">
        <v>0</v>
      </c>
      <c r="H17" s="164">
        <v>0</v>
      </c>
      <c r="I17" s="164">
        <f t="shared" si="0"/>
        <v>0</v>
      </c>
      <c r="J17" s="162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1">
        <v>2.1000000000000001E-4</v>
      </c>
      <c r="Q17" s="157"/>
      <c r="R17" s="157">
        <v>2.1000000000000001E-4</v>
      </c>
      <c r="S17" s="147">
        <f>ROUND(F17*(P17),3)</f>
        <v>0</v>
      </c>
      <c r="V17" s="161"/>
      <c r="Z17">
        <v>0</v>
      </c>
    </row>
    <row r="18" spans="1:26" ht="24.9" customHeight="1" x14ac:dyDescent="0.3">
      <c r="A18" s="165"/>
      <c r="B18" s="162" t="s">
        <v>99</v>
      </c>
      <c r="C18" s="166" t="s">
        <v>100</v>
      </c>
      <c r="D18" s="162" t="s">
        <v>101</v>
      </c>
      <c r="E18" s="162" t="s">
        <v>84</v>
      </c>
      <c r="F18" s="163">
        <v>183.53800000000001</v>
      </c>
      <c r="G18" s="164">
        <v>0</v>
      </c>
      <c r="H18" s="164">
        <v>0</v>
      </c>
      <c r="I18" s="164">
        <f t="shared" si="0"/>
        <v>0</v>
      </c>
      <c r="J18" s="162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57"/>
      <c r="Q18" s="157"/>
      <c r="R18" s="157"/>
      <c r="S18" s="147"/>
      <c r="V18" s="161"/>
      <c r="Z18">
        <v>0</v>
      </c>
    </row>
    <row r="19" spans="1:26" ht="24.9" customHeight="1" x14ac:dyDescent="0.3">
      <c r="A19" s="165"/>
      <c r="B19" s="162" t="s">
        <v>99</v>
      </c>
      <c r="C19" s="166" t="s">
        <v>102</v>
      </c>
      <c r="D19" s="162" t="s">
        <v>103</v>
      </c>
      <c r="E19" s="162" t="s">
        <v>84</v>
      </c>
      <c r="F19" s="163">
        <v>183.53800000000001</v>
      </c>
      <c r="G19" s="164">
        <v>0</v>
      </c>
      <c r="H19" s="164">
        <v>0</v>
      </c>
      <c r="I19" s="164">
        <f t="shared" si="0"/>
        <v>0</v>
      </c>
      <c r="J19" s="162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57"/>
      <c r="Q19" s="157"/>
      <c r="R19" s="157"/>
      <c r="S19" s="147"/>
      <c r="V19" s="161"/>
      <c r="Z19">
        <v>0</v>
      </c>
    </row>
    <row r="20" spans="1:26" ht="24.9" customHeight="1" x14ac:dyDescent="0.3">
      <c r="A20" s="165"/>
      <c r="B20" s="162" t="s">
        <v>99</v>
      </c>
      <c r="C20" s="166" t="s">
        <v>104</v>
      </c>
      <c r="D20" s="162" t="s">
        <v>105</v>
      </c>
      <c r="E20" s="162" t="s">
        <v>84</v>
      </c>
      <c r="F20" s="163">
        <v>63.182000000000002</v>
      </c>
      <c r="G20" s="164">
        <v>0</v>
      </c>
      <c r="H20" s="164">
        <v>0</v>
      </c>
      <c r="I20" s="164">
        <f t="shared" si="0"/>
        <v>0</v>
      </c>
      <c r="J20" s="162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57"/>
      <c r="Q20" s="157"/>
      <c r="R20" s="157"/>
      <c r="S20" s="147"/>
      <c r="V20" s="161"/>
      <c r="Z20">
        <v>0</v>
      </c>
    </row>
    <row r="21" spans="1:26" ht="24.9" customHeight="1" x14ac:dyDescent="0.3">
      <c r="A21" s="165"/>
      <c r="B21" s="162" t="s">
        <v>99</v>
      </c>
      <c r="C21" s="166" t="s">
        <v>106</v>
      </c>
      <c r="D21" s="162" t="s">
        <v>107</v>
      </c>
      <c r="E21" s="162" t="s">
        <v>98</v>
      </c>
      <c r="F21" s="163">
        <v>1</v>
      </c>
      <c r="G21" s="164">
        <v>0</v>
      </c>
      <c r="H21" s="164">
        <v>0</v>
      </c>
      <c r="I21" s="164">
        <f t="shared" si="0"/>
        <v>0</v>
      </c>
      <c r="J21" s="162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57"/>
      <c r="Q21" s="157"/>
      <c r="R21" s="157"/>
      <c r="S21" s="147"/>
      <c r="V21" s="161"/>
      <c r="Z21">
        <v>0</v>
      </c>
    </row>
    <row r="22" spans="1:26" ht="24.9" customHeight="1" x14ac:dyDescent="0.3">
      <c r="A22" s="165"/>
      <c r="B22" s="162" t="s">
        <v>99</v>
      </c>
      <c r="C22" s="166" t="s">
        <v>106</v>
      </c>
      <c r="D22" s="162" t="s">
        <v>108</v>
      </c>
      <c r="E22" s="162" t="s">
        <v>98</v>
      </c>
      <c r="F22" s="163">
        <v>1</v>
      </c>
      <c r="G22" s="164">
        <v>0</v>
      </c>
      <c r="H22" s="164">
        <v>0</v>
      </c>
      <c r="I22" s="164">
        <f t="shared" si="0"/>
        <v>0</v>
      </c>
      <c r="J22" s="162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57"/>
      <c r="Q22" s="157"/>
      <c r="R22" s="157"/>
      <c r="S22" s="147"/>
      <c r="V22" s="161"/>
      <c r="Z22">
        <v>0</v>
      </c>
    </row>
    <row r="23" spans="1:26" ht="24.9" customHeight="1" x14ac:dyDescent="0.3">
      <c r="A23" s="165"/>
      <c r="B23" s="162" t="s">
        <v>99</v>
      </c>
      <c r="C23" s="166" t="s">
        <v>109</v>
      </c>
      <c r="D23" s="162" t="s">
        <v>110</v>
      </c>
      <c r="E23" s="162" t="s">
        <v>98</v>
      </c>
      <c r="F23" s="163">
        <v>1</v>
      </c>
      <c r="G23" s="164">
        <v>0</v>
      </c>
      <c r="H23" s="164">
        <v>0</v>
      </c>
      <c r="I23" s="164">
        <f t="shared" si="0"/>
        <v>0</v>
      </c>
      <c r="J23" s="162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57"/>
      <c r="Q23" s="157"/>
      <c r="R23" s="157"/>
      <c r="S23" s="147"/>
      <c r="V23" s="161"/>
      <c r="Z23">
        <v>0</v>
      </c>
    </row>
    <row r="24" spans="1:26" ht="24.9" customHeight="1" x14ac:dyDescent="0.3">
      <c r="A24" s="165"/>
      <c r="B24" s="162" t="s">
        <v>99</v>
      </c>
      <c r="C24" s="166" t="s">
        <v>109</v>
      </c>
      <c r="D24" s="162" t="s">
        <v>111</v>
      </c>
      <c r="E24" s="162" t="s">
        <v>98</v>
      </c>
      <c r="F24" s="163">
        <v>1</v>
      </c>
      <c r="G24" s="164">
        <v>0</v>
      </c>
      <c r="H24" s="164">
        <v>0</v>
      </c>
      <c r="I24" s="164">
        <f t="shared" si="0"/>
        <v>0</v>
      </c>
      <c r="J24" s="162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57"/>
      <c r="Q24" s="157"/>
      <c r="R24" s="157"/>
      <c r="S24" s="147"/>
      <c r="V24" s="161"/>
      <c r="Z24">
        <v>0</v>
      </c>
    </row>
    <row r="25" spans="1:26" ht="24.9" customHeight="1" x14ac:dyDescent="0.3">
      <c r="A25" s="165"/>
      <c r="B25" s="162" t="s">
        <v>99</v>
      </c>
      <c r="C25" s="166" t="s">
        <v>109</v>
      </c>
      <c r="D25" s="162" t="s">
        <v>112</v>
      </c>
      <c r="E25" s="162" t="s">
        <v>98</v>
      </c>
      <c r="F25" s="163">
        <v>1</v>
      </c>
      <c r="G25" s="164">
        <v>0</v>
      </c>
      <c r="H25" s="164">
        <v>0</v>
      </c>
      <c r="I25" s="164">
        <f t="shared" si="0"/>
        <v>0</v>
      </c>
      <c r="J25" s="162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57"/>
      <c r="Q25" s="157"/>
      <c r="R25" s="157"/>
      <c r="S25" s="147"/>
      <c r="V25" s="161"/>
      <c r="Z25">
        <v>0</v>
      </c>
    </row>
    <row r="26" spans="1:26" ht="35.1" customHeight="1" x14ac:dyDescent="0.3">
      <c r="A26" s="165"/>
      <c r="B26" s="162" t="s">
        <v>99</v>
      </c>
      <c r="C26" s="166" t="s">
        <v>113</v>
      </c>
      <c r="D26" s="162" t="s">
        <v>114</v>
      </c>
      <c r="E26" s="162" t="s">
        <v>84</v>
      </c>
      <c r="F26" s="163">
        <v>183.53800000000001</v>
      </c>
      <c r="G26" s="164">
        <v>0</v>
      </c>
      <c r="H26" s="164">
        <v>0</v>
      </c>
      <c r="I26" s="164">
        <f t="shared" si="0"/>
        <v>0</v>
      </c>
      <c r="J26" s="162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57"/>
      <c r="Q26" s="157"/>
      <c r="R26" s="157"/>
      <c r="S26" s="147"/>
      <c r="V26" s="161"/>
      <c r="Z26">
        <v>0</v>
      </c>
    </row>
    <row r="27" spans="1:26" ht="24.9" customHeight="1" x14ac:dyDescent="0.3">
      <c r="A27" s="165"/>
      <c r="B27" s="162" t="s">
        <v>99</v>
      </c>
      <c r="C27" s="166" t="s">
        <v>115</v>
      </c>
      <c r="D27" s="162" t="s">
        <v>116</v>
      </c>
      <c r="E27" s="162" t="s">
        <v>84</v>
      </c>
      <c r="F27" s="163">
        <v>183.53800000000001</v>
      </c>
      <c r="G27" s="164">
        <v>0</v>
      </c>
      <c r="H27" s="164">
        <v>0</v>
      </c>
      <c r="I27" s="164">
        <f t="shared" si="0"/>
        <v>0</v>
      </c>
      <c r="J27" s="162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57"/>
      <c r="Q27" s="157"/>
      <c r="R27" s="157"/>
      <c r="S27" s="147"/>
      <c r="V27" s="161"/>
      <c r="Z27">
        <v>0</v>
      </c>
    </row>
    <row r="28" spans="1:26" ht="24.9" customHeight="1" x14ac:dyDescent="0.3">
      <c r="A28" s="165"/>
      <c r="B28" s="162" t="s">
        <v>99</v>
      </c>
      <c r="C28" s="166" t="s">
        <v>117</v>
      </c>
      <c r="D28" s="162" t="s">
        <v>118</v>
      </c>
      <c r="E28" s="162" t="s">
        <v>84</v>
      </c>
      <c r="F28" s="163">
        <v>183.53800000000001</v>
      </c>
      <c r="G28" s="164">
        <v>0</v>
      </c>
      <c r="H28" s="164">
        <v>0</v>
      </c>
      <c r="I28" s="164">
        <f t="shared" si="0"/>
        <v>0</v>
      </c>
      <c r="J28" s="162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57"/>
      <c r="Q28" s="157"/>
      <c r="R28" s="157"/>
      <c r="S28" s="147"/>
      <c r="V28" s="161"/>
      <c r="Z28">
        <v>0</v>
      </c>
    </row>
    <row r="29" spans="1:26" ht="24.9" customHeight="1" x14ac:dyDescent="0.3">
      <c r="A29" s="165"/>
      <c r="B29" s="162" t="s">
        <v>99</v>
      </c>
      <c r="C29" s="166" t="s">
        <v>119</v>
      </c>
      <c r="D29" s="162" t="s">
        <v>120</v>
      </c>
      <c r="E29" s="162" t="s">
        <v>84</v>
      </c>
      <c r="F29" s="163">
        <v>183.53800000000001</v>
      </c>
      <c r="G29" s="164">
        <v>0</v>
      </c>
      <c r="H29" s="164">
        <v>0</v>
      </c>
      <c r="I29" s="164">
        <f t="shared" si="0"/>
        <v>0</v>
      </c>
      <c r="J29" s="162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57"/>
      <c r="Q29" s="157"/>
      <c r="R29" s="157"/>
      <c r="S29" s="147"/>
      <c r="V29" s="161"/>
      <c r="Z29">
        <v>0</v>
      </c>
    </row>
    <row r="30" spans="1:26" x14ac:dyDescent="0.3">
      <c r="A30" s="147"/>
      <c r="B30" s="147"/>
      <c r="C30" s="147"/>
      <c r="D30" s="147" t="s">
        <v>63</v>
      </c>
      <c r="E30" s="147"/>
      <c r="F30" s="161"/>
      <c r="G30" s="150">
        <f>ROUND((SUM(L10:L29))/1,2)</f>
        <v>0</v>
      </c>
      <c r="H30" s="150">
        <f>ROUND((SUM(M10:M29))/1,2)</f>
        <v>0</v>
      </c>
      <c r="I30" s="150">
        <f>ROUND((SUM(I10:I29))/1,2)</f>
        <v>0</v>
      </c>
      <c r="J30" s="147"/>
      <c r="K30" s="147"/>
      <c r="L30" s="147">
        <f>ROUND((SUM(L10:L29))/1,2)</f>
        <v>0</v>
      </c>
      <c r="M30" s="147">
        <f>ROUND((SUM(M10:M29))/1,2)</f>
        <v>0</v>
      </c>
      <c r="N30" s="147"/>
      <c r="O30" s="147"/>
      <c r="P30" s="167"/>
      <c r="Q30" s="147"/>
      <c r="R30" s="147"/>
      <c r="S30" s="167">
        <f>ROUND((SUM(S10:S29))/1,2)</f>
        <v>8.58</v>
      </c>
      <c r="T30" s="144"/>
      <c r="U30" s="144"/>
      <c r="V30" s="2">
        <f>ROUND((SUM(V10:V29))/1,2)</f>
        <v>11.56</v>
      </c>
      <c r="W30" s="144"/>
      <c r="X30" s="144"/>
      <c r="Y30" s="144"/>
      <c r="Z30" s="144"/>
    </row>
    <row r="31" spans="1:26" x14ac:dyDescent="0.3">
      <c r="A31" s="1"/>
      <c r="B31" s="1"/>
      <c r="C31" s="1"/>
      <c r="D31" s="1"/>
      <c r="E31" s="1"/>
      <c r="F31" s="157"/>
      <c r="G31" s="140"/>
      <c r="H31" s="140"/>
      <c r="I31" s="140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3">
      <c r="A32" s="147"/>
      <c r="B32" s="147"/>
      <c r="C32" s="147"/>
      <c r="D32" s="147" t="s">
        <v>64</v>
      </c>
      <c r="E32" s="147"/>
      <c r="F32" s="161"/>
      <c r="G32" s="148"/>
      <c r="H32" s="148"/>
      <c r="I32" s="148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4"/>
      <c r="U32" s="144"/>
      <c r="V32" s="147"/>
      <c r="W32" s="144"/>
      <c r="X32" s="144"/>
      <c r="Y32" s="144"/>
      <c r="Z32" s="144"/>
    </row>
    <row r="33" spans="1:26" ht="24.9" customHeight="1" x14ac:dyDescent="0.3">
      <c r="A33" s="165"/>
      <c r="B33" s="162" t="s">
        <v>81</v>
      </c>
      <c r="C33" s="166" t="s">
        <v>121</v>
      </c>
      <c r="D33" s="162" t="s">
        <v>122</v>
      </c>
      <c r="E33" s="162" t="s">
        <v>84</v>
      </c>
      <c r="F33" s="163">
        <v>63.182000000000002</v>
      </c>
      <c r="G33" s="164">
        <v>0</v>
      </c>
      <c r="H33" s="164">
        <v>0</v>
      </c>
      <c r="I33" s="164">
        <f t="shared" ref="I33:I42" si="5">ROUND(F33*(G33+H33),2)</f>
        <v>0</v>
      </c>
      <c r="J33" s="162">
        <f t="shared" ref="J33:J42" si="6">ROUND(F33*(N33),2)</f>
        <v>0</v>
      </c>
      <c r="K33" s="1">
        <f t="shared" ref="K33:K42" si="7">ROUND(F33*(O33),2)</f>
        <v>0</v>
      </c>
      <c r="L33" s="1">
        <f t="shared" ref="L33:L42" si="8">ROUND(F33*(G33),2)</f>
        <v>0</v>
      </c>
      <c r="M33" s="1">
        <f t="shared" ref="M33:M42" si="9">ROUND(F33*(H33),2)</f>
        <v>0</v>
      </c>
      <c r="N33" s="1">
        <v>0</v>
      </c>
      <c r="O33" s="1"/>
      <c r="P33" s="157"/>
      <c r="Q33" s="157"/>
      <c r="R33" s="157"/>
      <c r="S33" s="147"/>
      <c r="V33" s="161">
        <f>ROUND(F33*(X33),3)</f>
        <v>3.98</v>
      </c>
      <c r="X33">
        <v>6.3E-2</v>
      </c>
      <c r="Z33">
        <v>0</v>
      </c>
    </row>
    <row r="34" spans="1:26" ht="24.9" customHeight="1" x14ac:dyDescent="0.3">
      <c r="A34" s="165"/>
      <c r="B34" s="162" t="s">
        <v>123</v>
      </c>
      <c r="C34" s="166" t="s">
        <v>124</v>
      </c>
      <c r="D34" s="162" t="s">
        <v>125</v>
      </c>
      <c r="E34" s="162" t="s">
        <v>84</v>
      </c>
      <c r="F34" s="163">
        <v>140</v>
      </c>
      <c r="G34" s="164">
        <v>0</v>
      </c>
      <c r="H34" s="164">
        <v>0</v>
      </c>
      <c r="I34" s="164">
        <f t="shared" si="5"/>
        <v>0</v>
      </c>
      <c r="J34" s="162">
        <f t="shared" si="6"/>
        <v>0</v>
      </c>
      <c r="K34" s="1">
        <f t="shared" si="7"/>
        <v>0</v>
      </c>
      <c r="L34" s="1">
        <f t="shared" si="8"/>
        <v>0</v>
      </c>
      <c r="M34" s="1">
        <f t="shared" si="9"/>
        <v>0</v>
      </c>
      <c r="N34" s="1">
        <v>0</v>
      </c>
      <c r="O34" s="1"/>
      <c r="P34" s="161">
        <v>2.572E-2</v>
      </c>
      <c r="Q34" s="157"/>
      <c r="R34" s="157">
        <v>2.572E-2</v>
      </c>
      <c r="S34" s="147">
        <f>ROUND(F34*(P34),3)</f>
        <v>3.601</v>
      </c>
      <c r="V34" s="161"/>
      <c r="Z34">
        <v>0</v>
      </c>
    </row>
    <row r="35" spans="1:26" ht="24.9" customHeight="1" x14ac:dyDescent="0.3">
      <c r="A35" s="165"/>
      <c r="B35" s="162" t="s">
        <v>123</v>
      </c>
      <c r="C35" s="166" t="s">
        <v>126</v>
      </c>
      <c r="D35" s="162" t="s">
        <v>127</v>
      </c>
      <c r="E35" s="162" t="s">
        <v>84</v>
      </c>
      <c r="F35" s="163">
        <v>140</v>
      </c>
      <c r="G35" s="164">
        <v>0</v>
      </c>
      <c r="H35" s="164">
        <v>0</v>
      </c>
      <c r="I35" s="164">
        <f t="shared" si="5"/>
        <v>0</v>
      </c>
      <c r="J35" s="162">
        <f t="shared" si="6"/>
        <v>0</v>
      </c>
      <c r="K35" s="1">
        <f t="shared" si="7"/>
        <v>0</v>
      </c>
      <c r="L35" s="1">
        <f t="shared" si="8"/>
        <v>0</v>
      </c>
      <c r="M35" s="1">
        <f t="shared" si="9"/>
        <v>0</v>
      </c>
      <c r="N35" s="1">
        <v>0</v>
      </c>
      <c r="O35" s="1"/>
      <c r="P35" s="157"/>
      <c r="Q35" s="157"/>
      <c r="R35" s="157"/>
      <c r="S35" s="147"/>
      <c r="V35" s="161"/>
      <c r="Z35">
        <v>0</v>
      </c>
    </row>
    <row r="36" spans="1:26" ht="24.9" customHeight="1" x14ac:dyDescent="0.3">
      <c r="A36" s="165"/>
      <c r="B36" s="162" t="s">
        <v>123</v>
      </c>
      <c r="C36" s="166" t="s">
        <v>128</v>
      </c>
      <c r="D36" s="162" t="s">
        <v>129</v>
      </c>
      <c r="E36" s="162" t="s">
        <v>84</v>
      </c>
      <c r="F36" s="163">
        <v>26.655999999999999</v>
      </c>
      <c r="G36" s="164">
        <v>0</v>
      </c>
      <c r="H36" s="164">
        <v>0</v>
      </c>
      <c r="I36" s="164">
        <f t="shared" si="5"/>
        <v>0</v>
      </c>
      <c r="J36" s="162">
        <f t="shared" si="6"/>
        <v>0</v>
      </c>
      <c r="K36" s="1">
        <f t="shared" si="7"/>
        <v>0</v>
      </c>
      <c r="L36" s="1">
        <f t="shared" si="8"/>
        <v>0</v>
      </c>
      <c r="M36" s="1">
        <f t="shared" si="9"/>
        <v>0</v>
      </c>
      <c r="N36" s="1">
        <v>0</v>
      </c>
      <c r="O36" s="1"/>
      <c r="P36" s="161">
        <v>6.1800000000000006E-3</v>
      </c>
      <c r="Q36" s="157"/>
      <c r="R36" s="157">
        <v>6.1800000000000006E-3</v>
      </c>
      <c r="S36" s="147">
        <f>ROUND(F36*(P36),3)</f>
        <v>0.16500000000000001</v>
      </c>
      <c r="V36" s="161"/>
      <c r="Z36">
        <v>0</v>
      </c>
    </row>
    <row r="37" spans="1:26" ht="24.9" customHeight="1" x14ac:dyDescent="0.3">
      <c r="A37" s="165"/>
      <c r="B37" s="162" t="s">
        <v>130</v>
      </c>
      <c r="C37" s="166" t="s">
        <v>131</v>
      </c>
      <c r="D37" s="162" t="s">
        <v>132</v>
      </c>
      <c r="E37" s="162" t="s">
        <v>84</v>
      </c>
      <c r="F37" s="163">
        <v>140</v>
      </c>
      <c r="G37" s="164">
        <v>0</v>
      </c>
      <c r="H37" s="164">
        <v>0</v>
      </c>
      <c r="I37" s="164">
        <f t="shared" si="5"/>
        <v>0</v>
      </c>
      <c r="J37" s="162">
        <f t="shared" si="6"/>
        <v>0</v>
      </c>
      <c r="K37" s="1">
        <f t="shared" si="7"/>
        <v>0</v>
      </c>
      <c r="L37" s="1">
        <f t="shared" si="8"/>
        <v>0</v>
      </c>
      <c r="M37" s="1">
        <f t="shared" si="9"/>
        <v>0</v>
      </c>
      <c r="N37" s="1">
        <v>0</v>
      </c>
      <c r="O37" s="1"/>
      <c r="P37" s="161">
        <v>2.572E-2</v>
      </c>
      <c r="Q37" s="157"/>
      <c r="R37" s="157">
        <v>2.572E-2</v>
      </c>
      <c r="S37" s="147">
        <f>ROUND(F37*(P37),3)</f>
        <v>3.601</v>
      </c>
      <c r="V37" s="161"/>
      <c r="Z37">
        <v>0</v>
      </c>
    </row>
    <row r="38" spans="1:26" ht="24.9" customHeight="1" x14ac:dyDescent="0.3">
      <c r="A38" s="165"/>
      <c r="B38" s="162" t="s">
        <v>89</v>
      </c>
      <c r="C38" s="166" t="s">
        <v>133</v>
      </c>
      <c r="D38" s="162" t="s">
        <v>134</v>
      </c>
      <c r="E38" s="162" t="s">
        <v>84</v>
      </c>
      <c r="F38" s="163">
        <v>65</v>
      </c>
      <c r="G38" s="164">
        <v>0</v>
      </c>
      <c r="H38" s="164">
        <v>0</v>
      </c>
      <c r="I38" s="164">
        <f t="shared" si="5"/>
        <v>0</v>
      </c>
      <c r="J38" s="162">
        <f t="shared" si="6"/>
        <v>0</v>
      </c>
      <c r="K38" s="1">
        <f t="shared" si="7"/>
        <v>0</v>
      </c>
      <c r="L38" s="1">
        <f t="shared" si="8"/>
        <v>0</v>
      </c>
      <c r="M38" s="1">
        <f t="shared" si="9"/>
        <v>0</v>
      </c>
      <c r="N38" s="1">
        <v>0</v>
      </c>
      <c r="O38" s="1"/>
      <c r="P38" s="157"/>
      <c r="Q38" s="157"/>
      <c r="R38" s="157"/>
      <c r="S38" s="147"/>
      <c r="V38" s="161"/>
      <c r="Z38">
        <v>0</v>
      </c>
    </row>
    <row r="39" spans="1:26" ht="24.9" customHeight="1" x14ac:dyDescent="0.3">
      <c r="A39" s="165"/>
      <c r="B39" s="162" t="s">
        <v>135</v>
      </c>
      <c r="C39" s="166" t="s">
        <v>136</v>
      </c>
      <c r="D39" s="162" t="s">
        <v>137</v>
      </c>
      <c r="E39" s="162" t="s">
        <v>138</v>
      </c>
      <c r="F39" s="163">
        <v>3.98</v>
      </c>
      <c r="G39" s="164">
        <v>0</v>
      </c>
      <c r="H39" s="164">
        <v>0</v>
      </c>
      <c r="I39" s="164">
        <f t="shared" si="5"/>
        <v>0</v>
      </c>
      <c r="J39" s="162">
        <f t="shared" si="6"/>
        <v>0</v>
      </c>
      <c r="K39" s="1">
        <f t="shared" si="7"/>
        <v>0</v>
      </c>
      <c r="L39" s="1">
        <f t="shared" si="8"/>
        <v>0</v>
      </c>
      <c r="M39" s="1">
        <f t="shared" si="9"/>
        <v>0</v>
      </c>
      <c r="N39" s="1">
        <v>0</v>
      </c>
      <c r="O39" s="1"/>
      <c r="P39" s="157"/>
      <c r="Q39" s="157"/>
      <c r="R39" s="157"/>
      <c r="S39" s="147"/>
      <c r="V39" s="161"/>
      <c r="Z39">
        <v>0</v>
      </c>
    </row>
    <row r="40" spans="1:26" ht="24.9" customHeight="1" x14ac:dyDescent="0.3">
      <c r="A40" s="165"/>
      <c r="B40" s="162" t="s">
        <v>135</v>
      </c>
      <c r="C40" s="166" t="s">
        <v>139</v>
      </c>
      <c r="D40" s="162" t="s">
        <v>140</v>
      </c>
      <c r="E40" s="162" t="s">
        <v>138</v>
      </c>
      <c r="F40" s="163">
        <v>39.799999999999997</v>
      </c>
      <c r="G40" s="164">
        <v>0</v>
      </c>
      <c r="H40" s="164">
        <v>0</v>
      </c>
      <c r="I40" s="164">
        <f t="shared" si="5"/>
        <v>0</v>
      </c>
      <c r="J40" s="162">
        <f t="shared" si="6"/>
        <v>0</v>
      </c>
      <c r="K40" s="1">
        <f t="shared" si="7"/>
        <v>0</v>
      </c>
      <c r="L40" s="1">
        <f t="shared" si="8"/>
        <v>0</v>
      </c>
      <c r="M40" s="1">
        <f t="shared" si="9"/>
        <v>0</v>
      </c>
      <c r="N40" s="1">
        <v>0</v>
      </c>
      <c r="O40" s="1"/>
      <c r="P40" s="157"/>
      <c r="Q40" s="157"/>
      <c r="R40" s="157"/>
      <c r="S40" s="147"/>
      <c r="V40" s="161"/>
      <c r="Z40">
        <v>0</v>
      </c>
    </row>
    <row r="41" spans="1:26" ht="24.9" customHeight="1" x14ac:dyDescent="0.3">
      <c r="A41" s="165"/>
      <c r="B41" s="162" t="s">
        <v>135</v>
      </c>
      <c r="C41" s="166" t="s">
        <v>141</v>
      </c>
      <c r="D41" s="162" t="s">
        <v>142</v>
      </c>
      <c r="E41" s="162" t="s">
        <v>138</v>
      </c>
      <c r="F41" s="163">
        <v>3.9804660000000003</v>
      </c>
      <c r="G41" s="164">
        <v>0</v>
      </c>
      <c r="H41" s="164">
        <v>0</v>
      </c>
      <c r="I41" s="164">
        <f t="shared" si="5"/>
        <v>0</v>
      </c>
      <c r="J41" s="162">
        <f t="shared" si="6"/>
        <v>0</v>
      </c>
      <c r="K41" s="1">
        <f t="shared" si="7"/>
        <v>0</v>
      </c>
      <c r="L41" s="1">
        <f t="shared" si="8"/>
        <v>0</v>
      </c>
      <c r="M41" s="1">
        <f t="shared" si="9"/>
        <v>0</v>
      </c>
      <c r="N41" s="1">
        <v>0</v>
      </c>
      <c r="O41" s="1"/>
      <c r="P41" s="157"/>
      <c r="Q41" s="157"/>
      <c r="R41" s="157"/>
      <c r="S41" s="147"/>
      <c r="V41" s="161"/>
      <c r="Z41">
        <v>0</v>
      </c>
    </row>
    <row r="42" spans="1:26" ht="24.9" customHeight="1" x14ac:dyDescent="0.3">
      <c r="A42" s="165"/>
      <c r="B42" s="162" t="s">
        <v>135</v>
      </c>
      <c r="C42" s="166" t="s">
        <v>143</v>
      </c>
      <c r="D42" s="162" t="s">
        <v>144</v>
      </c>
      <c r="E42" s="162" t="s">
        <v>138</v>
      </c>
      <c r="F42" s="163">
        <v>3.98</v>
      </c>
      <c r="G42" s="164">
        <v>0</v>
      </c>
      <c r="H42" s="164">
        <v>0</v>
      </c>
      <c r="I42" s="164">
        <f t="shared" si="5"/>
        <v>0</v>
      </c>
      <c r="J42" s="162">
        <f t="shared" si="6"/>
        <v>0</v>
      </c>
      <c r="K42" s="1">
        <f t="shared" si="7"/>
        <v>0</v>
      </c>
      <c r="L42" s="1">
        <f t="shared" si="8"/>
        <v>0</v>
      </c>
      <c r="M42" s="1">
        <f t="shared" si="9"/>
        <v>0</v>
      </c>
      <c r="N42" s="1">
        <v>0</v>
      </c>
      <c r="O42" s="1"/>
      <c r="P42" s="157"/>
      <c r="Q42" s="157"/>
      <c r="R42" s="157"/>
      <c r="S42" s="147"/>
      <c r="V42" s="161"/>
      <c r="Z42">
        <v>0</v>
      </c>
    </row>
    <row r="43" spans="1:26" x14ac:dyDescent="0.3">
      <c r="A43" s="147"/>
      <c r="B43" s="147"/>
      <c r="C43" s="147"/>
      <c r="D43" s="147" t="s">
        <v>64</v>
      </c>
      <c r="E43" s="147"/>
      <c r="F43" s="161"/>
      <c r="G43" s="150">
        <f>ROUND((SUM(L32:L42))/1,2)</f>
        <v>0</v>
      </c>
      <c r="H43" s="150">
        <f>ROUND((SUM(M32:M42))/1,2)</f>
        <v>0</v>
      </c>
      <c r="I43" s="150">
        <f>ROUND((SUM(I32:I42))/1,2)</f>
        <v>0</v>
      </c>
      <c r="J43" s="147"/>
      <c r="K43" s="147"/>
      <c r="L43" s="147">
        <f>ROUND((SUM(L32:L42))/1,2)</f>
        <v>0</v>
      </c>
      <c r="M43" s="147">
        <f>ROUND((SUM(M32:M42))/1,2)</f>
        <v>0</v>
      </c>
      <c r="N43" s="147"/>
      <c r="O43" s="147"/>
      <c r="P43" s="167"/>
      <c r="Q43" s="147"/>
      <c r="R43" s="147"/>
      <c r="S43" s="167">
        <f>ROUND((SUM(S32:S42))/1,2)</f>
        <v>7.37</v>
      </c>
      <c r="T43" s="144"/>
      <c r="U43" s="144"/>
      <c r="V43" s="2">
        <f>ROUND((SUM(V32:V42))/1,2)</f>
        <v>3.98</v>
      </c>
      <c r="W43" s="144"/>
      <c r="X43" s="144"/>
      <c r="Y43" s="144"/>
      <c r="Z43" s="144"/>
    </row>
    <row r="44" spans="1:26" x14ac:dyDescent="0.3">
      <c r="A44" s="1"/>
      <c r="B44" s="1"/>
      <c r="C44" s="1"/>
      <c r="D44" s="1"/>
      <c r="E44" s="1"/>
      <c r="F44" s="157"/>
      <c r="G44" s="140"/>
      <c r="H44" s="140"/>
      <c r="I44" s="140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x14ac:dyDescent="0.3">
      <c r="A45" s="147"/>
      <c r="B45" s="147"/>
      <c r="C45" s="147"/>
      <c r="D45" s="147" t="s">
        <v>65</v>
      </c>
      <c r="E45" s="147"/>
      <c r="F45" s="161"/>
      <c r="G45" s="148"/>
      <c r="H45" s="148"/>
      <c r="I45" s="148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4"/>
      <c r="U45" s="144"/>
      <c r="V45" s="147"/>
      <c r="W45" s="144"/>
      <c r="X45" s="144"/>
      <c r="Y45" s="144"/>
      <c r="Z45" s="144"/>
    </row>
    <row r="46" spans="1:26" ht="24.9" customHeight="1" x14ac:dyDescent="0.3">
      <c r="A46" s="165"/>
      <c r="B46" s="162" t="s">
        <v>145</v>
      </c>
      <c r="C46" s="166" t="s">
        <v>146</v>
      </c>
      <c r="D46" s="162" t="s">
        <v>147</v>
      </c>
      <c r="E46" s="162" t="s">
        <v>138</v>
      </c>
      <c r="F46" s="163">
        <v>15.944704300000001</v>
      </c>
      <c r="G46" s="164">
        <v>0</v>
      </c>
      <c r="H46" s="164">
        <v>0</v>
      </c>
      <c r="I46" s="164">
        <f>ROUND(F46*(G46+H46),2)</f>
        <v>0</v>
      </c>
      <c r="J46" s="162">
        <f>ROUND(F46*(N46),2)</f>
        <v>0</v>
      </c>
      <c r="K46" s="1">
        <f>ROUND(F46*(O46),2)</f>
        <v>0</v>
      </c>
      <c r="L46" s="1">
        <f>ROUND(F46*(G46),2)</f>
        <v>0</v>
      </c>
      <c r="M46" s="1">
        <f>ROUND(F46*(H46),2)</f>
        <v>0</v>
      </c>
      <c r="N46" s="1">
        <v>0</v>
      </c>
      <c r="O46" s="1"/>
      <c r="P46" s="157"/>
      <c r="Q46" s="157"/>
      <c r="R46" s="157"/>
      <c r="S46" s="147"/>
      <c r="V46" s="161"/>
      <c r="Z46">
        <v>0</v>
      </c>
    </row>
    <row r="47" spans="1:26" x14ac:dyDescent="0.3">
      <c r="A47" s="147"/>
      <c r="B47" s="147"/>
      <c r="C47" s="147"/>
      <c r="D47" s="147" t="s">
        <v>65</v>
      </c>
      <c r="E47" s="147"/>
      <c r="F47" s="161"/>
      <c r="G47" s="150">
        <f>ROUND((SUM(L45:L46))/1,2)</f>
        <v>0</v>
      </c>
      <c r="H47" s="150">
        <f>ROUND((SUM(M45:M46))/1,2)</f>
        <v>0</v>
      </c>
      <c r="I47" s="150">
        <f>ROUND((SUM(I45:I46))/1,2)</f>
        <v>0</v>
      </c>
      <c r="J47" s="147"/>
      <c r="K47" s="147"/>
      <c r="L47" s="147">
        <f>ROUND((SUM(L45:L46))/1,2)</f>
        <v>0</v>
      </c>
      <c r="M47" s="147">
        <f>ROUND((SUM(M45:M46))/1,2)</f>
        <v>0</v>
      </c>
      <c r="N47" s="147"/>
      <c r="O47" s="147"/>
      <c r="P47" s="167"/>
      <c r="Q47" s="147"/>
      <c r="R47" s="147"/>
      <c r="S47" s="167">
        <f>ROUND((SUM(S45:S46))/1,2)</f>
        <v>0</v>
      </c>
      <c r="T47" s="144"/>
      <c r="U47" s="144"/>
      <c r="V47" s="2">
        <f>ROUND((SUM(V45:V46))/1,2)</f>
        <v>0</v>
      </c>
      <c r="W47" s="144"/>
      <c r="X47" s="144"/>
      <c r="Y47" s="144"/>
      <c r="Z47" s="144"/>
    </row>
    <row r="48" spans="1:26" x14ac:dyDescent="0.3">
      <c r="A48" s="1"/>
      <c r="B48" s="1"/>
      <c r="C48" s="1"/>
      <c r="D48" s="1"/>
      <c r="E48" s="1"/>
      <c r="F48" s="157"/>
      <c r="G48" s="140"/>
      <c r="H48" s="140"/>
      <c r="I48" s="140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x14ac:dyDescent="0.3">
      <c r="A49" s="147"/>
      <c r="B49" s="147"/>
      <c r="C49" s="147"/>
      <c r="D49" s="2" t="s">
        <v>62</v>
      </c>
      <c r="E49" s="147"/>
      <c r="F49" s="161"/>
      <c r="G49" s="150">
        <f>ROUND((SUM(L9:L48))/2,2)</f>
        <v>0</v>
      </c>
      <c r="H49" s="150">
        <f>ROUND((SUM(M9:M48))/2,2)</f>
        <v>0</v>
      </c>
      <c r="I49" s="150">
        <f>ROUND((SUM(I9:I48))/2,2)</f>
        <v>0</v>
      </c>
      <c r="J49" s="148"/>
      <c r="K49" s="147"/>
      <c r="L49" s="148">
        <f>ROUND((SUM(L9:L48))/2,2)</f>
        <v>0</v>
      </c>
      <c r="M49" s="148">
        <f>ROUND((SUM(M9:M48))/2,2)</f>
        <v>0</v>
      </c>
      <c r="N49" s="147"/>
      <c r="O49" s="147"/>
      <c r="P49" s="167"/>
      <c r="Q49" s="147"/>
      <c r="R49" s="147"/>
      <c r="S49" s="167">
        <f>ROUND((SUM(S9:S48))/2,2)</f>
        <v>15.95</v>
      </c>
      <c r="T49" s="144"/>
      <c r="U49" s="144"/>
      <c r="V49" s="2">
        <f>ROUND((SUM(V9:V48))/2,2)</f>
        <v>15.54</v>
      </c>
    </row>
    <row r="50" spans="1:26" x14ac:dyDescent="0.3">
      <c r="A50" s="1"/>
      <c r="B50" s="1"/>
      <c r="C50" s="1"/>
      <c r="D50" s="1"/>
      <c r="E50" s="1"/>
      <c r="F50" s="157"/>
      <c r="G50" s="140"/>
      <c r="H50" s="140"/>
      <c r="I50" s="140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3">
      <c r="A51" s="147"/>
      <c r="B51" s="147"/>
      <c r="C51" s="147"/>
      <c r="D51" s="2" t="s">
        <v>66</v>
      </c>
      <c r="E51" s="147"/>
      <c r="F51" s="161"/>
      <c r="G51" s="148"/>
      <c r="H51" s="148"/>
      <c r="I51" s="148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4"/>
      <c r="U51" s="144"/>
      <c r="V51" s="147"/>
      <c r="W51" s="144"/>
      <c r="X51" s="144"/>
      <c r="Y51" s="144"/>
      <c r="Z51" s="144"/>
    </row>
    <row r="52" spans="1:26" x14ac:dyDescent="0.3">
      <c r="A52" s="147"/>
      <c r="B52" s="147"/>
      <c r="C52" s="147"/>
      <c r="D52" s="147" t="s">
        <v>67</v>
      </c>
      <c r="E52" s="147"/>
      <c r="F52" s="161"/>
      <c r="G52" s="148"/>
      <c r="H52" s="148"/>
      <c r="I52" s="148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4"/>
      <c r="U52" s="144"/>
      <c r="V52" s="147"/>
      <c r="W52" s="144"/>
      <c r="X52" s="144"/>
      <c r="Y52" s="144"/>
      <c r="Z52" s="144"/>
    </row>
    <row r="53" spans="1:26" ht="24.9" customHeight="1" x14ac:dyDescent="0.3">
      <c r="A53" s="165"/>
      <c r="B53" s="162" t="s">
        <v>99</v>
      </c>
      <c r="C53" s="166" t="s">
        <v>148</v>
      </c>
      <c r="D53" s="162" t="s">
        <v>149</v>
      </c>
      <c r="E53" s="162" t="s">
        <v>150</v>
      </c>
      <c r="F53" s="163">
        <v>1</v>
      </c>
      <c r="G53" s="164">
        <v>0</v>
      </c>
      <c r="H53" s="164">
        <v>0</v>
      </c>
      <c r="I53" s="164">
        <f>ROUND(F53*(G53+H53),2)</f>
        <v>0</v>
      </c>
      <c r="J53" s="162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57"/>
      <c r="Q53" s="157"/>
      <c r="R53" s="157"/>
      <c r="S53" s="147"/>
      <c r="V53" s="161"/>
      <c r="Z53">
        <v>0</v>
      </c>
    </row>
    <row r="54" spans="1:26" ht="24.9" customHeight="1" x14ac:dyDescent="0.3">
      <c r="A54" s="165"/>
      <c r="B54" s="162" t="s">
        <v>99</v>
      </c>
      <c r="C54" s="166" t="s">
        <v>151</v>
      </c>
      <c r="D54" s="162" t="s">
        <v>43</v>
      </c>
      <c r="E54" s="162" t="s">
        <v>150</v>
      </c>
      <c r="F54" s="163">
        <v>1</v>
      </c>
      <c r="G54" s="164">
        <v>0</v>
      </c>
      <c r="H54" s="164">
        <v>0</v>
      </c>
      <c r="I54" s="164">
        <f>ROUND(F54*(G54+H54),2)</f>
        <v>0</v>
      </c>
      <c r="J54" s="162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57"/>
      <c r="Q54" s="157"/>
      <c r="R54" s="157"/>
      <c r="S54" s="147"/>
      <c r="V54" s="161"/>
      <c r="Z54">
        <v>0</v>
      </c>
    </row>
    <row r="55" spans="1:26" x14ac:dyDescent="0.3">
      <c r="A55" s="147"/>
      <c r="B55" s="147"/>
      <c r="C55" s="147"/>
      <c r="D55" s="147" t="s">
        <v>67</v>
      </c>
      <c r="E55" s="147"/>
      <c r="F55" s="161"/>
      <c r="G55" s="150">
        <f>ROUND((SUM(L52:L54))/1,2)</f>
        <v>0</v>
      </c>
      <c r="H55" s="150">
        <f>ROUND((SUM(M52:M54))/1,2)</f>
        <v>0</v>
      </c>
      <c r="I55" s="150">
        <f>ROUND((SUM(I52:I54))/1,2)</f>
        <v>0</v>
      </c>
      <c r="J55" s="147"/>
      <c r="K55" s="147"/>
      <c r="L55" s="147">
        <f>ROUND((SUM(L52:L54))/1,2)</f>
        <v>0</v>
      </c>
      <c r="M55" s="147">
        <f>ROUND((SUM(M52:M54))/1,2)</f>
        <v>0</v>
      </c>
      <c r="N55" s="147"/>
      <c r="O55" s="147"/>
      <c r="P55" s="167"/>
      <c r="Q55" s="1"/>
      <c r="R55" s="1"/>
      <c r="S55" s="167">
        <f>ROUND((SUM(S52:S54))/1,2)</f>
        <v>0</v>
      </c>
      <c r="T55" s="168"/>
      <c r="U55" s="168"/>
      <c r="V55" s="2">
        <f>ROUND((SUM(V52:V54))/1,2)</f>
        <v>0</v>
      </c>
    </row>
    <row r="56" spans="1:26" x14ac:dyDescent="0.3">
      <c r="A56" s="1"/>
      <c r="B56" s="1"/>
      <c r="C56" s="1"/>
      <c r="D56" s="1"/>
      <c r="E56" s="1"/>
      <c r="F56" s="157"/>
      <c r="G56" s="140"/>
      <c r="H56" s="140"/>
      <c r="I56" s="140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3">
      <c r="A57" s="147"/>
      <c r="B57" s="147"/>
      <c r="C57" s="147"/>
      <c r="D57" s="2" t="s">
        <v>66</v>
      </c>
      <c r="E57" s="147"/>
      <c r="F57" s="161"/>
      <c r="G57" s="150">
        <f>ROUND((SUM(L51:L56))/2,2)</f>
        <v>0</v>
      </c>
      <c r="H57" s="150">
        <f>ROUND((SUM(M51:M56))/2,2)</f>
        <v>0</v>
      </c>
      <c r="I57" s="150">
        <f>ROUND((SUM(I51:I56))/2,2)</f>
        <v>0</v>
      </c>
      <c r="J57" s="147"/>
      <c r="K57" s="147"/>
      <c r="L57" s="147">
        <f>ROUND((SUM(L51:L56))/2,2)</f>
        <v>0</v>
      </c>
      <c r="M57" s="147">
        <f>ROUND((SUM(M51:M56))/2,2)</f>
        <v>0</v>
      </c>
      <c r="N57" s="147"/>
      <c r="O57" s="147"/>
      <c r="P57" s="167"/>
      <c r="Q57" s="1"/>
      <c r="R57" s="1"/>
      <c r="S57" s="167">
        <f>ROUND((SUM(S51:S56))/2,2)</f>
        <v>0</v>
      </c>
      <c r="V57" s="2">
        <f>ROUND((SUM(V51:V56))/2,2)</f>
        <v>0</v>
      </c>
    </row>
    <row r="58" spans="1:26" x14ac:dyDescent="0.3">
      <c r="A58" s="169"/>
      <c r="B58" s="169"/>
      <c r="C58" s="169"/>
      <c r="D58" s="169" t="s">
        <v>68</v>
      </c>
      <c r="E58" s="169"/>
      <c r="F58" s="170"/>
      <c r="G58" s="171">
        <f>ROUND((SUM(L9:L57))/3,2)</f>
        <v>0</v>
      </c>
      <c r="H58" s="171">
        <f>ROUND((SUM(M9:M57))/3,2)</f>
        <v>0</v>
      </c>
      <c r="I58" s="171">
        <f>ROUND((SUM(I9:I57))/3,2)</f>
        <v>0</v>
      </c>
      <c r="J58" s="169"/>
      <c r="K58" s="169">
        <f>ROUND((SUM(K9:K57))/3,2)</f>
        <v>0</v>
      </c>
      <c r="L58" s="169">
        <f>ROUND((SUM(L9:L57))/3,2)</f>
        <v>0</v>
      </c>
      <c r="M58" s="169">
        <f>ROUND((SUM(M9:M57))/3,2)</f>
        <v>0</v>
      </c>
      <c r="N58" s="169"/>
      <c r="O58" s="169"/>
      <c r="P58" s="170"/>
      <c r="Q58" s="169"/>
      <c r="R58" s="169"/>
      <c r="S58" s="170">
        <f>ROUND((SUM(S9:S57))/3,2)</f>
        <v>15.95</v>
      </c>
      <c r="T58" s="172"/>
      <c r="U58" s="172"/>
      <c r="V58" s="169">
        <f>ROUND((SUM(V9:V57))/3,2)</f>
        <v>15.54</v>
      </c>
      <c r="Z58">
        <f>(SUM(Z9:Z57))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0" verticalDpi="0" r:id="rId1"/>
  <headerFooter>
    <oddHeader>&amp;C&amp;B&amp; Rozpočet Oravský hrad- reštaurovanie kultúrnej pamiatky, Stavba obytná II - Administratívny trakt 2.etapa / Reštaurovanie fasády a podchodu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4383</vt:lpstr>
      <vt:lpstr>Rekap 4383</vt:lpstr>
      <vt:lpstr>SO 4383</vt:lpstr>
      <vt:lpstr>'Rekap 4383'!Názvy_tlače</vt:lpstr>
      <vt:lpstr>'SO 4383'!Názvy_tlače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admin</cp:lastModifiedBy>
  <dcterms:created xsi:type="dcterms:W3CDTF">2021-07-14T08:29:44Z</dcterms:created>
  <dcterms:modified xsi:type="dcterms:W3CDTF">2021-07-14T09:08:05Z</dcterms:modified>
</cp:coreProperties>
</file>